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T:\Investment Reports\"/>
    </mc:Choice>
  </mc:AlternateContent>
  <xr:revisionPtr revIDLastSave="0" documentId="13_ncr:1_{FBC29F00-4916-4FFB-8EDC-67BC67704CAC}" xr6:coauthVersionLast="47" xr6:coauthVersionMax="47" xr10:uidLastSave="{00000000-0000-0000-0000-000000000000}"/>
  <bookViews>
    <workbookView xWindow="-28920" yWindow="-120" windowWidth="29040" windowHeight="15840" tabRatio="272" xr2:uid="{00000000-000D-0000-FFFF-FFFF00000000}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1">'Gov Code'!$A$1:$P$32</definedName>
    <definedName name="_xlnm.Print_Area" localSheetId="4">'Market Comp'!$A:$N</definedName>
    <definedName name="_xlnm.Print_Area" localSheetId="2">'Recap Sheet'!$A$4:$L$42</definedName>
    <definedName name="_xlnm.Print_Area" localSheetId="3">Report!$A$1:$K$167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H16" i="1"/>
  <c r="H15" i="1"/>
  <c r="J10" i="1"/>
  <c r="I10" i="1"/>
  <c r="H10" i="1"/>
  <c r="E26" i="1"/>
  <c r="D26" i="1"/>
  <c r="C26" i="1"/>
  <c r="B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6" i="1" s="1"/>
  <c r="L109" i="3"/>
  <c r="L106" i="3"/>
  <c r="L103" i="3"/>
  <c r="L100" i="3"/>
  <c r="L97" i="3"/>
  <c r="L94" i="3"/>
  <c r="L91" i="3"/>
  <c r="L88" i="3"/>
  <c r="L75" i="3"/>
  <c r="L74" i="3"/>
  <c r="L73" i="3"/>
  <c r="L70" i="3"/>
  <c r="L69" i="3"/>
  <c r="L68" i="3"/>
  <c r="L67" i="3"/>
  <c r="L58" i="3"/>
  <c r="L55" i="3"/>
  <c r="L52" i="3"/>
  <c r="L49" i="3"/>
  <c r="L13" i="3"/>
  <c r="L12" i="3"/>
  <c r="L11" i="3"/>
  <c r="L10" i="3"/>
  <c r="L9" i="3"/>
  <c r="L8" i="3"/>
  <c r="L7" i="3"/>
  <c r="L6" i="3"/>
  <c r="K26" i="3"/>
  <c r="H110" i="3"/>
  <c r="F110" i="3"/>
  <c r="G109" i="3"/>
  <c r="H107" i="3"/>
  <c r="F107" i="3"/>
  <c r="H104" i="3"/>
  <c r="F104" i="3"/>
  <c r="G103" i="3"/>
  <c r="H101" i="3"/>
  <c r="F101" i="3"/>
  <c r="G101" i="3" s="1"/>
  <c r="G100" i="3"/>
  <c r="H98" i="3"/>
  <c r="F98" i="3"/>
  <c r="G97" i="3"/>
  <c r="H95" i="3"/>
  <c r="F95" i="3"/>
  <c r="G94" i="3"/>
  <c r="H92" i="3"/>
  <c r="F92" i="3"/>
  <c r="G91" i="3"/>
  <c r="H89" i="3"/>
  <c r="F89" i="3"/>
  <c r="G88" i="3"/>
  <c r="H76" i="3"/>
  <c r="F76" i="3"/>
  <c r="G76" i="3" s="1"/>
  <c r="G75" i="3"/>
  <c r="G74" i="3"/>
  <c r="G73" i="3"/>
  <c r="H71" i="3"/>
  <c r="F71" i="3"/>
  <c r="G70" i="3"/>
  <c r="G69" i="3"/>
  <c r="G68" i="3"/>
  <c r="G67" i="3"/>
  <c r="H65" i="3"/>
  <c r="F65" i="3"/>
  <c r="G64" i="3"/>
  <c r="G63" i="3"/>
  <c r="G62" i="3"/>
  <c r="G61" i="3"/>
  <c r="G60" i="3"/>
  <c r="G59" i="3"/>
  <c r="G58" i="3"/>
  <c r="H56" i="3"/>
  <c r="F56" i="3"/>
  <c r="G56" i="3" s="1"/>
  <c r="G55" i="3"/>
  <c r="H53" i="3"/>
  <c r="F53" i="3"/>
  <c r="G53" i="3" s="1"/>
  <c r="G52" i="3"/>
  <c r="H50" i="3"/>
  <c r="F50" i="3"/>
  <c r="G49" i="3"/>
  <c r="H40" i="3"/>
  <c r="F40" i="3"/>
  <c r="G33" i="3"/>
  <c r="G32" i="3"/>
  <c r="G31" i="3"/>
  <c r="G30" i="3"/>
  <c r="G29" i="3"/>
  <c r="G28" i="3"/>
  <c r="G27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J129" i="2"/>
  <c r="G129" i="2"/>
  <c r="J164" i="2"/>
  <c r="I163" i="2"/>
  <c r="I162" i="2"/>
  <c r="I161" i="2"/>
  <c r="I160" i="2"/>
  <c r="I159" i="2"/>
  <c r="I158" i="2"/>
  <c r="I157" i="2"/>
  <c r="I156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0" i="2"/>
  <c r="I139" i="2"/>
  <c r="I137" i="2"/>
  <c r="I136" i="2"/>
  <c r="I135" i="2"/>
  <c r="I134" i="2"/>
  <c r="I133" i="2"/>
  <c r="I132" i="2"/>
  <c r="I131" i="2"/>
  <c r="I130" i="2"/>
  <c r="I93" i="2"/>
  <c r="I91" i="2"/>
  <c r="I89" i="2"/>
  <c r="I87" i="2"/>
  <c r="I77" i="2"/>
  <c r="I74" i="2"/>
  <c r="I71" i="2"/>
  <c r="I67" i="2"/>
  <c r="I66" i="2"/>
  <c r="I61" i="2"/>
  <c r="I62" i="2"/>
  <c r="I60" i="2"/>
  <c r="I51" i="2"/>
  <c r="I48" i="2"/>
  <c r="I46" i="2"/>
  <c r="H163" i="2"/>
  <c r="H162" i="2"/>
  <c r="H161" i="2"/>
  <c r="H160" i="2"/>
  <c r="H159" i="2"/>
  <c r="H158" i="2"/>
  <c r="H157" i="2"/>
  <c r="H156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0" i="2"/>
  <c r="H139" i="2"/>
  <c r="H137" i="2"/>
  <c r="H136" i="2"/>
  <c r="H135" i="2"/>
  <c r="H134" i="2"/>
  <c r="H133" i="2"/>
  <c r="H132" i="2"/>
  <c r="H131" i="2"/>
  <c r="H130" i="2"/>
  <c r="H93" i="2"/>
  <c r="H91" i="2"/>
  <c r="H89" i="2"/>
  <c r="H87" i="2"/>
  <c r="H77" i="2"/>
  <c r="H74" i="2"/>
  <c r="H71" i="2"/>
  <c r="H67" i="2"/>
  <c r="H66" i="2"/>
  <c r="H62" i="2"/>
  <c r="H61" i="2"/>
  <c r="H60" i="2"/>
  <c r="H51" i="2"/>
  <c r="H48" i="2"/>
  <c r="H46" i="2"/>
  <c r="I44" i="2"/>
  <c r="H44" i="2"/>
  <c r="D131" i="2"/>
  <c r="D130" i="2"/>
  <c r="D93" i="2"/>
  <c r="D91" i="2"/>
  <c r="D89" i="2"/>
  <c r="D87" i="2"/>
  <c r="D77" i="2"/>
  <c r="D74" i="2"/>
  <c r="D71" i="2"/>
  <c r="D66" i="2"/>
  <c r="D60" i="2"/>
  <c r="D51" i="2"/>
  <c r="D48" i="2"/>
  <c r="D46" i="2"/>
  <c r="D44" i="2"/>
  <c r="H129" i="2" l="1"/>
  <c r="I129" i="2"/>
  <c r="I164" i="2"/>
  <c r="G89" i="3"/>
  <c r="G50" i="3"/>
  <c r="G98" i="3"/>
  <c r="G104" i="3"/>
  <c r="G95" i="3"/>
  <c r="G92" i="3"/>
  <c r="G40" i="3"/>
  <c r="G71" i="3"/>
  <c r="G65" i="3"/>
  <c r="G110" i="3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J33" i="2" l="1"/>
  <c r="J166" i="2" s="1"/>
  <c r="I33" i="2"/>
  <c r="I166" i="2" s="1"/>
  <c r="H33" i="2"/>
  <c r="G33" i="2"/>
  <c r="K129" i="2" l="1"/>
  <c r="K166" i="2" l="1"/>
  <c r="L56" i="3" l="1"/>
  <c r="L53" i="3"/>
  <c r="N53" i="3" s="1"/>
  <c r="L50" i="3"/>
  <c r="N50" i="3" s="1"/>
  <c r="J50" i="3"/>
  <c r="J53" i="3"/>
  <c r="J56" i="3"/>
  <c r="L65" i="3"/>
  <c r="J65" i="3"/>
  <c r="L89" i="3"/>
  <c r="L76" i="3"/>
  <c r="L71" i="3"/>
  <c r="J89" i="3"/>
  <c r="J76" i="3"/>
  <c r="J71" i="3"/>
  <c r="L110" i="3"/>
  <c r="L107" i="3"/>
  <c r="L104" i="3"/>
  <c r="L101" i="3"/>
  <c r="L98" i="3"/>
  <c r="L95" i="3"/>
  <c r="L92" i="3"/>
  <c r="J92" i="3"/>
  <c r="J95" i="3"/>
  <c r="J98" i="3"/>
  <c r="J101" i="3"/>
  <c r="J104" i="3"/>
  <c r="J107" i="3"/>
  <c r="J110" i="3"/>
  <c r="K64" i="3"/>
  <c r="K63" i="3"/>
  <c r="K33" i="3"/>
  <c r="K32" i="3"/>
  <c r="K31" i="3"/>
  <c r="K52" i="2"/>
  <c r="K53" i="2"/>
  <c r="K54" i="2"/>
  <c r="K65" i="3" l="1"/>
  <c r="H164" i="2" l="1"/>
  <c r="H166" i="2" s="1"/>
  <c r="G164" i="2"/>
  <c r="G166" i="2" s="1"/>
  <c r="K69" i="3" l="1"/>
  <c r="K70" i="3"/>
  <c r="L40" i="3"/>
  <c r="L112" i="3" s="1"/>
  <c r="J40" i="3"/>
  <c r="J112" i="3" s="1"/>
  <c r="K75" i="3"/>
  <c r="K62" i="3"/>
  <c r="K24" i="3"/>
  <c r="K23" i="3"/>
  <c r="K21" i="3"/>
  <c r="K19" i="3"/>
  <c r="K18" i="3"/>
  <c r="K15" i="3"/>
  <c r="K11" i="3"/>
  <c r="K63" i="2" l="1"/>
  <c r="K146" i="2"/>
  <c r="K148" i="2"/>
  <c r="K149" i="2"/>
  <c r="K150" i="2"/>
  <c r="K151" i="2"/>
  <c r="K89" i="2"/>
  <c r="K91" i="2"/>
  <c r="K93" i="2"/>
  <c r="K46" i="2"/>
  <c r="K48" i="2"/>
  <c r="K51" i="2"/>
  <c r="K55" i="2"/>
  <c r="K56" i="2"/>
  <c r="K57" i="2"/>
  <c r="K60" i="2"/>
  <c r="K61" i="2"/>
  <c r="K62" i="2"/>
  <c r="K66" i="2"/>
  <c r="K67" i="2"/>
  <c r="K68" i="2"/>
  <c r="K71" i="2"/>
  <c r="K74" i="2"/>
  <c r="K44" i="2"/>
  <c r="K103" i="3" l="1"/>
  <c r="K104" i="3"/>
  <c r="N107" i="3"/>
  <c r="K109" i="3"/>
  <c r="K110" i="3"/>
  <c r="N112" i="3"/>
  <c r="K92" i="3"/>
  <c r="K30" i="3"/>
  <c r="K29" i="3"/>
  <c r="K28" i="3"/>
  <c r="K27" i="3"/>
  <c r="K53" i="3" l="1"/>
  <c r="N104" i="3"/>
  <c r="K76" i="3"/>
  <c r="N110" i="3"/>
  <c r="K56" i="3"/>
  <c r="K89" i="3"/>
  <c r="K95" i="3"/>
  <c r="K40" i="3"/>
  <c r="K98" i="3"/>
  <c r="K101" i="3"/>
  <c r="K71" i="3"/>
  <c r="K164" i="2"/>
  <c r="H26" i="1" l="1"/>
  <c r="I26" i="1"/>
  <c r="J26" i="1"/>
  <c r="K26" i="1"/>
  <c r="L15" i="1"/>
  <c r="L14" i="1"/>
  <c r="K144" i="2" l="1"/>
  <c r="B22" i="2" l="1"/>
  <c r="K145" i="2"/>
  <c r="K33" i="2" l="1"/>
  <c r="L16" i="1" l="1"/>
  <c r="K25" i="3"/>
  <c r="K20" i="3"/>
  <c r="K17" i="3"/>
  <c r="K16" i="3"/>
  <c r="K13" i="3"/>
  <c r="K74" i="3" l="1"/>
  <c r="K68" i="3"/>
  <c r="K22" i="3"/>
  <c r="K131" i="2" l="1"/>
  <c r="K132" i="2"/>
  <c r="K134" i="2"/>
  <c r="K135" i="2"/>
  <c r="K152" i="2"/>
  <c r="K153" i="2"/>
  <c r="K157" i="2"/>
  <c r="K159" i="2"/>
  <c r="K160" i="2"/>
  <c r="K162" i="2"/>
  <c r="K163" i="2"/>
  <c r="K130" i="2"/>
  <c r="K87" i="2"/>
  <c r="L11" i="1" l="1"/>
  <c r="K49" i="3"/>
  <c r="K50" i="3" l="1"/>
  <c r="L12" i="1" l="1"/>
  <c r="L13" i="1"/>
  <c r="L17" i="1"/>
  <c r="L18" i="1"/>
  <c r="L19" i="1"/>
  <c r="L20" i="1"/>
  <c r="L21" i="1"/>
  <c r="L22" i="1"/>
  <c r="L23" i="1"/>
  <c r="L24" i="1"/>
  <c r="L10" i="1"/>
  <c r="K8" i="3"/>
  <c r="K9" i="3"/>
  <c r="K10" i="3"/>
  <c r="L26" i="1" l="1"/>
  <c r="G25" i="1"/>
  <c r="K52" i="3" l="1"/>
  <c r="K55" i="3"/>
  <c r="K58" i="3"/>
  <c r="K73" i="3" l="1"/>
  <c r="N65" i="3" l="1"/>
  <c r="K67" i="3" l="1"/>
  <c r="K88" i="3"/>
  <c r="K91" i="3"/>
  <c r="K94" i="3"/>
  <c r="K97" i="3"/>
  <c r="K100" i="3"/>
  <c r="K6" i="3"/>
  <c r="N40" i="3" l="1"/>
  <c r="B24" i="2"/>
  <c r="N71" i="3" l="1"/>
  <c r="N56" i="3"/>
  <c r="N89" i="3" l="1"/>
  <c r="N92" i="3"/>
  <c r="G23" i="1"/>
  <c r="G22" i="1"/>
  <c r="G21" i="1"/>
  <c r="G19" i="1"/>
  <c r="G18" i="1"/>
  <c r="G16" i="1"/>
  <c r="G15" i="1"/>
  <c r="G10" i="1"/>
  <c r="N98" i="3"/>
  <c r="N101" i="3"/>
  <c r="G12" i="1"/>
  <c r="G17" i="1"/>
  <c r="G20" i="1"/>
  <c r="G24" i="1"/>
  <c r="N95" i="3" l="1"/>
  <c r="N76" i="3"/>
  <c r="G26" i="1"/>
  <c r="I28" i="1"/>
  <c r="J28" i="1"/>
  <c r="K28" i="1"/>
  <c r="H28" i="1"/>
  <c r="L28" i="1" l="1"/>
</calcChain>
</file>

<file path=xl/sharedStrings.xml><?xml version="1.0" encoding="utf-8"?>
<sst xmlns="http://schemas.openxmlformats.org/spreadsheetml/2006/main" count="596" uniqueCount="238">
  <si>
    <t xml:space="preserve"> </t>
  </si>
  <si>
    <t>Certificates of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</si>
  <si>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</si>
  <si>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</si>
  <si>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</si>
  <si>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</si>
  <si>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</si>
  <si>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</si>
  <si>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</si>
  <si>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</si>
  <si>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</si>
  <si>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</si>
  <si>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</si>
  <si>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</si>
  <si>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</si>
  <si>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</si>
  <si>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</si>
  <si>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</si>
  <si>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</si>
  <si>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</si>
  <si>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</si>
  <si>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</si>
  <si>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</si>
  <si>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</si>
  <si>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</si>
  <si>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</si>
  <si>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</si>
  <si>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</si>
  <si>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</si>
  <si>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</si>
  <si>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</si>
  <si>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</si>
  <si>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</si>
  <si>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</si>
  <si>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</si>
  <si>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</si>
  <si>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</si>
  <si>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</si>
  <si>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</si>
  <si>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</si>
  <si>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</si>
  <si>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</si>
  <si>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</si>
  <si>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</si>
  <si>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</si>
  <si>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</si>
  <si>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</si>
  <si>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</si>
  <si>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</si>
  <si>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</si>
  <si>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</si>
  <si>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</si>
  <si>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</si>
  <si>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</si>
  <si>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</si>
  <si>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</si>
  <si>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</si>
  <si>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</si>
  <si>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</si>
  <si>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</si>
  <si>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</si>
  <si>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</si>
  <si>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</si>
  <si>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</si>
  <si>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</si>
  <si>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</si>
  <si>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</si>
  <si>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</si>
  <si>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</si>
  <si>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</si>
  <si>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</si>
  <si>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</si>
  <si>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</si>
  <si>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Date Submitted</t>
  </si>
  <si>
    <t>Fiscal Yr.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</si>
  <si>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</si>
  <si>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</si>
  <si>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</si>
  <si>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</si>
  <si>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</si>
  <si>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</si>
  <si>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</si>
  <si>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</si>
  <si>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</si>
  <si>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</si>
  <si>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</si>
  <si>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</si>
  <si>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</si>
  <si>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</si>
  <si>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</si>
  <si>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</si>
  <si>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</si>
  <si>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</si>
  <si>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</si>
  <si>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</si>
  <si>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</si>
  <si>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</si>
  <si>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</si>
  <si>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</si>
  <si>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</si>
  <si>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</si>
  <si>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</si>
  <si>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</si>
  <si>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</si>
  <si>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</si>
  <si>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</si>
  <si>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</si>
  <si>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</si>
  <si>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</si>
  <si>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Bail Bondsmen Cash Holding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</si>
  <si>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</si>
  <si>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</si>
  <si>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</si>
  <si>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</si>
  <si>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</si>
  <si>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</si>
  <si>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</si>
  <si>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</si>
  <si>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</si>
  <si>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</si>
  <si>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</si>
  <si>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</si>
  <si>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 xml:space="preserve">       2. CD/Tex Daily</t>
  </si>
  <si>
    <t xml:space="preserve">    2 .C.D/Tex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</si>
  <si>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</si>
  <si>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</si>
  <si>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</si>
  <si>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</si>
  <si>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</si>
  <si>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</si>
  <si>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Randall D. Williams Commissioner Pct 1</t>
  </si>
  <si>
    <t>Texas Range Daily</t>
  </si>
  <si>
    <t>US Treasury Note</t>
  </si>
  <si>
    <t>Ameriprise Ally Bank CD</t>
  </si>
  <si>
    <t>91282CDM0</t>
  </si>
  <si>
    <t>02007GRH8</t>
  </si>
  <si>
    <t>Ameriprise Ally CD</t>
  </si>
  <si>
    <t>Ameriprise MMA Avg</t>
  </si>
  <si>
    <t>American Express</t>
  </si>
  <si>
    <t>02589ADL3</t>
  </si>
  <si>
    <t>Bank United</t>
  </si>
  <si>
    <t>066519TA7</t>
  </si>
  <si>
    <t>06740KRB5</t>
  </si>
  <si>
    <t>BMO Harris</t>
  </si>
  <si>
    <t>05600XHW3</t>
  </si>
  <si>
    <t>78658RJZ5</t>
  </si>
  <si>
    <t>23204HKB3</t>
  </si>
  <si>
    <t>Pacific Western</t>
  </si>
  <si>
    <t>69506YTX7</t>
  </si>
  <si>
    <t xml:space="preserve">UBS Bank </t>
  </si>
  <si>
    <t>90348J4V9</t>
  </si>
  <si>
    <t>912828W43</t>
  </si>
  <si>
    <t>3134GXM68</t>
  </si>
  <si>
    <t>Ameriprise FHLM</t>
  </si>
  <si>
    <t>Ameriprise MMA</t>
  </si>
  <si>
    <t>Barclays Banks</t>
  </si>
  <si>
    <t>0811/2023</t>
  </si>
  <si>
    <t>Safra National</t>
  </si>
  <si>
    <t>Customers Bank</t>
  </si>
  <si>
    <t>UBS Bank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</si>
  <si>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</si>
  <si>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</si>
  <si>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</si>
  <si>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</si>
  <si>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</si>
  <si>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</si>
  <si>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</si>
  <si>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</si>
  <si>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</si>
  <si>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</si>
  <si>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</si>
  <si>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Interest To GF</t>
  </si>
  <si>
    <t>Interest to GF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</si>
  <si>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</si>
  <si>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</si>
  <si>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</si>
  <si>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</si>
  <si>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</si>
  <si>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</si>
  <si>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</si>
  <si>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FFIN Money Market</t>
  </si>
  <si>
    <t>Tex Range Daily</t>
  </si>
  <si>
    <t>Gerogia Bank Ctr</t>
  </si>
  <si>
    <t>Texas Range TERM</t>
  </si>
  <si>
    <t>1258-00</t>
  </si>
  <si>
    <t>Indep Bk McKinney</t>
  </si>
  <si>
    <t>45385JAP3</t>
  </si>
  <si>
    <t>Zions Bancorp Salt Lake</t>
  </si>
  <si>
    <t>98970LF40</t>
  </si>
  <si>
    <t>Preferred Bk Los Angeles</t>
  </si>
  <si>
    <t>740367RK5</t>
  </si>
  <si>
    <t>Western Alliance Phoenix</t>
  </si>
  <si>
    <t>95763PLN9</t>
  </si>
  <si>
    <t>19623RCB1</t>
  </si>
  <si>
    <t>Sandy Sprg Olney MD</t>
  </si>
  <si>
    <t>Colony BK Fitzgerald GA</t>
  </si>
  <si>
    <t>800364FB2</t>
  </si>
  <si>
    <t>Wells Fargo Sioux Falls</t>
  </si>
  <si>
    <t>US Treasury Bill</t>
  </si>
  <si>
    <t>912796Y37</t>
  </si>
  <si>
    <t>First B&amp;T Lubbock</t>
  </si>
  <si>
    <t>319042GK7</t>
  </si>
  <si>
    <t>Goldman Sachs BK USA</t>
  </si>
  <si>
    <t>38150VHA0</t>
  </si>
  <si>
    <t>912828V23</t>
  </si>
  <si>
    <t>1258-02</t>
  </si>
  <si>
    <t>Texas Range SELECT</t>
  </si>
  <si>
    <t>FFIN Operations CK Fund</t>
  </si>
  <si>
    <t>Tex Range TERM</t>
  </si>
  <si>
    <t>Indep Bk McKinnery</t>
  </si>
  <si>
    <t xml:space="preserve">Zions Bancorp </t>
  </si>
  <si>
    <t xml:space="preserve">Preferred BK </t>
  </si>
  <si>
    <t>Western Alliance</t>
  </si>
  <si>
    <t>Colony Bk</t>
  </si>
  <si>
    <t>Sandy Spring</t>
  </si>
  <si>
    <t>Goldman Sachs</t>
  </si>
  <si>
    <t xml:space="preserve">Bonds </t>
  </si>
  <si>
    <t>Tresury Bill/Notes</t>
  </si>
  <si>
    <t>Agency</t>
  </si>
  <si>
    <t>Tex Daily &amp; Select</t>
  </si>
  <si>
    <t>91282CFE6</t>
  </si>
  <si>
    <t>Amerant BK Coral Gab.</t>
  </si>
  <si>
    <t>0257QCA3</t>
  </si>
  <si>
    <t>Sofia Bank UT</t>
  </si>
  <si>
    <t>83407DBF2</t>
  </si>
  <si>
    <t>912797GE1</t>
  </si>
  <si>
    <t>91282BD56</t>
  </si>
  <si>
    <t>Bankwell BK CT</t>
  </si>
  <si>
    <t>06654BFH9</t>
  </si>
  <si>
    <t>Dept Deposit Domestic Relations</t>
  </si>
  <si>
    <t>Amerant Bk Coral G</t>
  </si>
  <si>
    <t>Becky Freeman, Taylor County Treasurer</t>
  </si>
  <si>
    <t>912828YV6</t>
  </si>
  <si>
    <t>2nd Qtr</t>
  </si>
  <si>
    <t xml:space="preserve">3rd Qtr </t>
  </si>
  <si>
    <t xml:space="preserve">4th Qtr </t>
  </si>
  <si>
    <t>912828W48</t>
  </si>
  <si>
    <t>TOTAL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</si>
</sst>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Font="1" applyFill="1" applyBorder="1" applyAlignment="1" applyProtection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0" fontId="0" fillId="3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4" fontId="7" fillId="0" borderId="0" xfId="1" applyFont="1" applyFill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15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6" fillId="2" borderId="0" xfId="0" applyFont="1" applyFill="1"/>
    <xf numFmtId="164" fontId="16" fillId="2" borderId="0" xfId="1" applyFont="1" applyFill="1" applyBorder="1" applyAlignment="1" applyProtection="1"/>
    <xf numFmtId="164" fontId="16" fillId="3" borderId="0" xfId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64" fontId="14" fillId="0" borderId="2" xfId="1" applyBorder="1"/>
    <xf numFmtId="164" fontId="0" fillId="0" borderId="2" xfId="0" applyNumberFormat="1" applyBorder="1"/>
    <xf numFmtId="169" fontId="3" fillId="0" borderId="0" xfId="6" applyNumberFormat="1" applyFont="1" applyBorder="1" applyAlignment="1"/>
    <xf numFmtId="169" fontId="3" fillId="0" borderId="0" xfId="0" applyNumberFormat="1" applyFont="1"/>
    <xf numFmtId="164" fontId="4" fillId="0" borderId="0" xfId="1" applyFont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1" xfId="0" applyFont="1" applyFill="1" applyBorder="1"/>
    <xf numFmtId="0" fontId="0" fillId="8" borderId="0" xfId="0" applyFill="1"/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69" fontId="3" fillId="0" borderId="4" xfId="0" applyNumberFormat="1" applyFont="1" applyBorder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0" xfId="1" applyFill="1"/>
    <xf numFmtId="164" fontId="14" fillId="8" borderId="0" xfId="1" applyFill="1" applyBorder="1" applyAlignment="1" applyProtection="1"/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0" borderId="0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right"/>
    </xf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7" fillId="2" borderId="0" xfId="0" applyFont="1" applyFill="1"/>
    <xf numFmtId="0" fontId="3" fillId="8" borderId="0" xfId="0" applyFont="1" applyFill="1" applyAlignment="1">
      <alignment horizontal="center"/>
    </xf>
    <xf numFmtId="164" fontId="3" fillId="4" borderId="0" xfId="1" applyFont="1" applyFill="1" applyBorder="1" applyAlignment="1" applyProtection="1"/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4" fillId="0" borderId="0" xfId="1" applyFont="1" applyFill="1" applyAlignment="1">
      <alignment horizontal="left"/>
    </xf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0" fillId="0" borderId="12" xfId="0" applyBorder="1"/>
    <xf numFmtId="14" fontId="0" fillId="0" borderId="0" xfId="0" applyNumberFormat="1"/>
    <xf numFmtId="168" fontId="2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164" fontId="0" fillId="0" borderId="6" xfId="1" applyFont="1" applyFill="1" applyBorder="1" applyAlignment="1" applyProtection="1">
      <alignment horizontal="center"/>
    </xf>
    <xf numFmtId="0" fontId="19" fillId="0" borderId="0" xfId="0" applyFont="1"/>
    <xf numFmtId="164" fontId="3" fillId="0" borderId="0" xfId="1" applyFont="1" applyFill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/>
    <xf numFmtId="169" fontId="20" fillId="0" borderId="0" xfId="0" applyNumberFormat="1" applyFont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164" fontId="3" fillId="8" borderId="0" xfId="1" applyFont="1" applyFill="1" applyBorder="1" applyAlignment="1" applyProtection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2" fillId="0" borderId="0" xfId="3" applyFont="1" applyBorder="1" applyAlignment="1">
      <alignment horizontal="left"/>
    </xf>
    <xf numFmtId="0" fontId="7" fillId="5" borderId="0" xfId="0" applyFont="1" applyFill="1" applyAlignment="1">
      <alignment horizontal="right"/>
    </xf>
    <xf numFmtId="164" fontId="3" fillId="7" borderId="0" xfId="1" applyFont="1" applyFill="1" applyBorder="1" applyAlignment="1" applyProtection="1">
      <alignment horizontal="right"/>
    </xf>
    <xf numFmtId="0" fontId="3" fillId="7" borderId="0" xfId="0" applyFont="1" applyFill="1" applyAlignment="1">
      <alignment horizontal="left"/>
    </xf>
    <xf numFmtId="0" fontId="17" fillId="0" borderId="0" xfId="0" applyFont="1"/>
    <xf numFmtId="164" fontId="14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164" fontId="14" fillId="8" borderId="9" xfId="1" applyFill="1" applyBorder="1" applyAlignment="1" applyProtection="1">
      <alignment horizontal="center"/>
    </xf>
    <xf numFmtId="169" fontId="0" fillId="0" borderId="0" xfId="0" applyNumberFormat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/>
    <xf numFmtId="164" fontId="6" fillId="0" borderId="0" xfId="1" applyFont="1" applyFill="1" applyAlignment="1">
      <alignment horizontal="left"/>
    </xf>
    <xf numFmtId="164" fontId="6" fillId="0" borderId="1" xfId="1" applyFont="1" applyBorder="1" applyAlignment="1">
      <alignment horizontal="left"/>
    </xf>
    <xf numFmtId="164" fontId="2" fillId="0" borderId="1" xfId="1" applyFont="1" applyFill="1" applyBorder="1" applyAlignment="1" applyProtection="1"/>
    <xf numFmtId="164" fontId="2" fillId="8" borderId="6" xfId="1" applyFont="1" applyFill="1" applyBorder="1" applyAlignment="1" applyProtection="1">
      <alignment horizontal="center"/>
    </xf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/>
    <xf numFmtId="39" fontId="2" fillId="2" borderId="0" xfId="3" applyNumberFormat="1" applyFont="1" applyFill="1" applyBorder="1" applyAlignment="1" applyProtection="1">
      <alignment horizontal="center"/>
    </xf>
    <xf numFmtId="164" fontId="14" fillId="8" borderId="7" xfId="1" applyFill="1" applyBorder="1" applyAlignment="1" applyProtection="1">
      <alignment horizontal="center"/>
    </xf>
    <xf numFmtId="164" fontId="6" fillId="0" borderId="0" xfId="1" applyFont="1" applyBorder="1" applyAlignment="1">
      <alignment horizontal="left"/>
    </xf>
    <xf numFmtId="164" fontId="0" fillId="8" borderId="0" xfId="1" applyFont="1" applyFill="1" applyBorder="1" applyAlignment="1" applyProtection="1"/>
    <xf numFmtId="169" fontId="2" fillId="0" borderId="0" xfId="0" applyNumberFormat="1" applyFont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0" fillId="10" borderId="0" xfId="0" applyFill="1"/>
    <xf numFmtId="0" fontId="10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167" fontId="0" fillId="10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3" fillId="11" borderId="0" xfId="0" applyFont="1" applyFill="1"/>
    <xf numFmtId="0" fontId="3" fillId="11" borderId="0" xfId="0" applyFont="1" applyFill="1" applyAlignment="1">
      <alignment horizontal="left"/>
    </xf>
    <xf numFmtId="14" fontId="3" fillId="11" borderId="0" xfId="0" applyNumberFormat="1" applyFont="1" applyFill="1" applyAlignment="1">
      <alignment horizontal="right"/>
    </xf>
    <xf numFmtId="14" fontId="3" fillId="11" borderId="0" xfId="0" applyNumberFormat="1" applyFont="1" applyFill="1"/>
    <xf numFmtId="164" fontId="3" fillId="11" borderId="0" xfId="1" applyFont="1" applyFill="1" applyBorder="1" applyAlignment="1" applyProtection="1">
      <alignment horizontal="right"/>
    </xf>
    <xf numFmtId="169" fontId="3" fillId="11" borderId="0" xfId="6" applyNumberFormat="1" applyFont="1" applyFill="1" applyBorder="1" applyAlignment="1"/>
    <xf numFmtId="0" fontId="8" fillId="11" borderId="0" xfId="0" applyFont="1" applyFill="1" applyAlignment="1">
      <alignment horizontal="left"/>
    </xf>
    <xf numFmtId="164" fontId="3" fillId="11" borderId="0" xfId="1" applyFont="1" applyFill="1" applyBorder="1" applyAlignment="1" applyProtection="1"/>
    <xf numFmtId="0" fontId="3" fillId="7" borderId="0" xfId="0" applyFont="1" applyFill="1"/>
    <xf numFmtId="14" fontId="3" fillId="7" borderId="0" xfId="0" applyNumberFormat="1" applyFont="1" applyFill="1" applyAlignment="1">
      <alignment horizontal="right"/>
    </xf>
    <xf numFmtId="14" fontId="3" fillId="7" borderId="0" xfId="0" applyNumberFormat="1" applyFont="1" applyFill="1"/>
    <xf numFmtId="169" fontId="3" fillId="7" borderId="0" xfId="6" applyNumberFormat="1" applyFont="1" applyFill="1" applyBorder="1" applyAlignment="1"/>
    <xf numFmtId="164" fontId="3" fillId="7" borderId="0" xfId="1" applyFont="1" applyFill="1" applyBorder="1" applyAlignment="1" applyProtection="1"/>
    <xf numFmtId="169" fontId="3" fillId="11" borderId="0" xfId="0" applyNumberFormat="1" applyFont="1" applyFill="1"/>
    <xf numFmtId="164" fontId="7" fillId="10" borderId="0" xfId="1" applyFont="1" applyFill="1" applyBorder="1" applyAlignment="1" applyProtection="1"/>
    <xf numFmtId="169" fontId="3" fillId="10" borderId="0" xfId="6" applyNumberFormat="1" applyFont="1" applyFill="1" applyBorder="1" applyAlignment="1"/>
    <xf numFmtId="169" fontId="3" fillId="10" borderId="0" xfId="0" applyNumberFormat="1" applyFont="1" applyFill="1"/>
    <xf numFmtId="164" fontId="7" fillId="10" borderId="0" xfId="1" applyFont="1" applyFill="1" applyBorder="1" applyAlignment="1" applyProtection="1">
      <alignment horizontal="center"/>
    </xf>
    <xf numFmtId="169" fontId="4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right"/>
    </xf>
    <xf numFmtId="164" fontId="14" fillId="10" borderId="0" xfId="1" applyFill="1" applyBorder="1" applyAlignment="1" applyProtection="1"/>
    <xf numFmtId="164" fontId="14" fillId="10" borderId="0" xfId="1" applyFill="1" applyBorder="1" applyAlignment="1" applyProtection="1">
      <alignment horizontal="center"/>
    </xf>
    <xf numFmtId="169" fontId="0" fillId="10" borderId="0" xfId="0" applyNumberFormat="1" applyFill="1" applyAlignment="1">
      <alignment horizontal="left"/>
    </xf>
    <xf numFmtId="14" fontId="0" fillId="10" borderId="0" xfId="0" applyNumberFormat="1" applyFill="1"/>
    <xf numFmtId="164" fontId="14" fillId="10" borderId="0" xfId="1" applyFill="1" applyBorder="1" applyAlignment="1" applyProtection="1">
      <alignment horizontal="right"/>
    </xf>
    <xf numFmtId="0" fontId="0" fillId="10" borderId="0" xfId="0" applyFill="1" applyAlignment="1">
      <alignment horizontal="left"/>
    </xf>
    <xf numFmtId="169" fontId="0" fillId="10" borderId="0" xfId="0" applyNumberFormat="1" applyFill="1" applyAlignment="1">
      <alignment horizontal="center"/>
    </xf>
    <xf numFmtId="0" fontId="0" fillId="0" borderId="0" xfId="0" applyFill="1"/>
    <xf numFmtId="169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14" fontId="0" fillId="0" borderId="0" xfId="0" applyNumberFormat="1" applyFill="1"/>
    <xf numFmtId="0" fontId="0" fillId="12" borderId="0" xfId="0" applyFill="1"/>
    <xf numFmtId="169" fontId="4" fillId="12" borderId="0" xfId="0" applyNumberFormat="1" applyFont="1" applyFill="1" applyAlignment="1">
      <alignment horizontal="center"/>
    </xf>
    <xf numFmtId="14" fontId="0" fillId="12" borderId="0" xfId="0" applyNumberFormat="1" applyFill="1" applyAlignment="1">
      <alignment horizontal="right"/>
    </xf>
    <xf numFmtId="164" fontId="14" fillId="12" borderId="0" xfId="1" applyFill="1" applyBorder="1" applyAlignment="1" applyProtection="1"/>
    <xf numFmtId="14" fontId="0" fillId="12" borderId="0" xfId="0" applyNumberFormat="1" applyFill="1"/>
    <xf numFmtId="164" fontId="14" fillId="12" borderId="0" xfId="1" applyFill="1" applyBorder="1" applyAlignment="1" applyProtection="1">
      <alignment horizontal="right"/>
    </xf>
    <xf numFmtId="0" fontId="15" fillId="10" borderId="0" xfId="0" applyFont="1" applyFill="1" applyAlignment="1">
      <alignment horizontal="right"/>
    </xf>
    <xf numFmtId="164" fontId="14" fillId="10" borderId="0" xfId="1" applyFill="1"/>
    <xf numFmtId="164" fontId="14" fillId="12" borderId="0" xfId="1" applyFill="1"/>
    <xf numFmtId="164" fontId="0" fillId="10" borderId="0" xfId="1" applyFont="1" applyFill="1" applyBorder="1" applyAlignment="1" applyProtection="1">
      <alignment horizontal="right"/>
    </xf>
    <xf numFmtId="0" fontId="3" fillId="13" borderId="0" xfId="0" applyFont="1" applyFill="1" applyAlignment="1">
      <alignment horizontal="right"/>
    </xf>
    <xf numFmtId="169" fontId="4" fillId="13" borderId="0" xfId="0" applyNumberFormat="1" applyFont="1" applyFill="1" applyAlignment="1">
      <alignment horizontal="center"/>
    </xf>
    <xf numFmtId="0" fontId="3" fillId="14" borderId="0" xfId="0" applyFont="1" applyFill="1"/>
    <xf numFmtId="14" fontId="0" fillId="13" borderId="0" xfId="0" applyNumberFormat="1" applyFill="1" applyAlignment="1">
      <alignment horizontal="right"/>
    </xf>
    <xf numFmtId="164" fontId="3" fillId="13" borderId="0" xfId="1" applyFont="1" applyFill="1" applyBorder="1" applyAlignment="1" applyProtection="1">
      <alignment horizontal="right"/>
    </xf>
    <xf numFmtId="164" fontId="14" fillId="13" borderId="0" xfId="1" applyFill="1" applyBorder="1" applyAlignment="1" applyProtection="1"/>
    <xf numFmtId="164" fontId="14" fillId="13" borderId="0" xfId="1" applyFill="1" applyBorder="1" applyAlignment="1" applyProtection="1">
      <alignment horizontal="center"/>
    </xf>
    <xf numFmtId="0" fontId="3" fillId="13" borderId="0" xfId="0" applyFont="1" applyFill="1" applyAlignment="1">
      <alignment horizontal="center"/>
    </xf>
    <xf numFmtId="164" fontId="3" fillId="13" borderId="0" xfId="1" applyFont="1" applyFill="1" applyBorder="1" applyAlignment="1" applyProtection="1"/>
    <xf numFmtId="164" fontId="4" fillId="13" borderId="0" xfId="1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right"/>
    </xf>
    <xf numFmtId="164" fontId="3" fillId="13" borderId="0" xfId="1" applyFont="1" applyFill="1" applyAlignment="1">
      <alignment horizontal="left"/>
    </xf>
    <xf numFmtId="164" fontId="3" fillId="13" borderId="0" xfId="1" applyFont="1" applyFill="1" applyBorder="1" applyAlignment="1">
      <alignment horizontal="left"/>
    </xf>
    <xf numFmtId="0" fontId="0" fillId="10" borderId="2" xfId="0" applyFill="1" applyBorder="1"/>
    <xf numFmtId="164" fontId="0" fillId="10" borderId="5" xfId="1" applyFont="1" applyFill="1" applyBorder="1" applyAlignment="1" applyProtection="1"/>
    <xf numFmtId="164" fontId="14" fillId="10" borderId="2" xfId="1" applyFill="1" applyBorder="1"/>
    <xf numFmtId="164" fontId="0" fillId="10" borderId="2" xfId="1" applyFont="1" applyFill="1" applyBorder="1" applyAlignment="1" applyProtection="1"/>
    <xf numFmtId="164" fontId="0" fillId="10" borderId="2" xfId="0" applyNumberFormat="1" applyFill="1" applyBorder="1"/>
    <xf numFmtId="164" fontId="0" fillId="10" borderId="2" xfId="3" applyNumberFormat="1" applyFont="1" applyFill="1" applyBorder="1" applyAlignment="1" applyProtection="1"/>
    <xf numFmtId="164" fontId="2" fillId="0" borderId="2" xfId="1" applyFont="1" applyFill="1" applyBorder="1" applyAlignment="1" applyProtection="1"/>
    <xf numFmtId="164" fontId="2" fillId="0" borderId="2" xfId="0" applyNumberFormat="1" applyFont="1" applyBorder="1"/>
    <xf numFmtId="164" fontId="2" fillId="0" borderId="11" xfId="1" applyFont="1" applyFill="1" applyBorder="1" applyAlignment="1" applyProtection="1"/>
    <xf numFmtId="164" fontId="2" fillId="0" borderId="10" xfId="1" applyFont="1" applyFill="1" applyBorder="1" applyAlignment="1" applyProtection="1"/>
    <xf numFmtId="164" fontId="2" fillId="3" borderId="2" xfId="1" applyFont="1" applyFill="1" applyBorder="1" applyAlignment="1" applyProtection="1"/>
  </cellXfs>
  <cellStyles count="7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6.6634309849509382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79766878.419999987</c:v>
                </c:pt>
                <c:pt idx="1">
                  <c:v>3849369.8699999996</c:v>
                </c:pt>
                <c:pt idx="2">
                  <c:v>6404964.6899999995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6.4534982454547418E-2"/>
                  <c:y val="2.52790934982256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4563314114881"/>
                      <c:h val="0.16895576640927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6.2788339798332343E-2"/>
                  <c:y val="-1.16069388811891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62177709.090000004</c:v>
                </c:pt>
                <c:pt idx="1">
                  <c:v>4314532.34</c:v>
                </c:pt>
                <c:pt idx="2">
                  <c:v>7582946.1399999997</c:v>
                </c:pt>
                <c:pt idx="3">
                  <c:v>14500000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79766878.419999987</c:v>
                </c:pt>
                <c:pt idx="1">
                  <c:v>3849369.8699999996</c:v>
                </c:pt>
                <c:pt idx="2">
                  <c:v>6404964.6899999995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79766878.419999987</c:v>
                </c:pt>
                <c:pt idx="1">
                  <c:v>3849369.8699999996</c:v>
                </c:pt>
                <c:pt idx="2">
                  <c:v>6404964.6899999995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2"/>
  <sheetViews>
    <sheetView showGridLines="0" tabSelected="1" workbookViewId="0"/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1:12" ht="15.75" x14ac:dyDescent="0.25">
      <c r="B13" s="38"/>
    </row>
    <row r="14" spans="1:12" ht="35.25" x14ac:dyDescent="0.5">
      <c r="A14" s="170" t="s">
        <v>63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</row>
    <row r="17" spans="1:12" ht="18" x14ac:dyDescent="0.25">
      <c r="A17" s="173" t="s">
        <v>64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20" spans="1:12" x14ac:dyDescent="0.2">
      <c r="A20" s="171" t="s">
        <v>65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</row>
    <row r="21" spans="1:12" x14ac:dyDescent="0.2">
      <c r="A21" s="172">
        <v>45291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</row>
    <row r="22" spans="1:12" x14ac:dyDescent="0.2">
      <c r="E22" t="s">
        <v>0</v>
      </c>
    </row>
  </sheetData>
  <mergeCells count="4">
    <mergeCell ref="A14:L14"/>
    <mergeCell ref="A20:L20"/>
    <mergeCell ref="A21:L21"/>
    <mergeCell ref="A17:L17"/>
  </mergeCells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32"/>
  <sheetViews>
    <sheetView showGridLines="0" workbookViewId="0"/>
  </sheetViews>
  <sheetFormatPr defaultRowHeight="12.75" x14ac:dyDescent="0.2"/>
  <cols>
    <col min="7" max="7" width="17.28515625" customWidth="1"/>
  </cols>
  <sheetData>
    <row r="1" spans="3:14" ht="15" x14ac:dyDescent="0.2">
      <c r="C1" s="39" t="s">
        <v>66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3:14" ht="15" x14ac:dyDescent="0.2">
      <c r="C2" s="39" t="s">
        <v>67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3:14" ht="15" x14ac:dyDescent="0.2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3:14" ht="15" x14ac:dyDescent="0.2">
      <c r="C4" s="39" t="s">
        <v>79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3:14" ht="15" x14ac:dyDescent="0.2">
      <c r="C5" s="39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3:14" ht="15" x14ac:dyDescent="0.2">
      <c r="C6" s="39" t="s">
        <v>69</v>
      </c>
      <c r="D6" s="39"/>
      <c r="E6" s="39"/>
      <c r="F6" s="39"/>
      <c r="G6" s="39"/>
      <c r="H6" s="39" t="s">
        <v>70</v>
      </c>
      <c r="I6" s="39"/>
      <c r="J6" s="39"/>
      <c r="K6" s="39"/>
      <c r="L6" s="39"/>
      <c r="M6" s="39"/>
      <c r="N6" s="39"/>
    </row>
    <row r="7" spans="3:14" ht="15" x14ac:dyDescent="0.2"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3:14" ht="15" x14ac:dyDescent="0.2">
      <c r="C8" s="39" t="s">
        <v>71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3:14" ht="16.5" customHeight="1" x14ac:dyDescent="0.2">
      <c r="C9" s="39" t="s">
        <v>72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3:14" ht="15" x14ac:dyDescent="0.2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3:14" ht="15" x14ac:dyDescent="0.2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3:14" ht="15" x14ac:dyDescent="0.2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3:14" ht="15" x14ac:dyDescent="0.2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3:14" ht="15" x14ac:dyDescent="0.2"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3:14" ht="15" x14ac:dyDescent="0.2">
      <c r="C15" s="40"/>
      <c r="D15" s="40"/>
      <c r="E15" s="40"/>
      <c r="F15" s="40"/>
      <c r="G15" s="39"/>
      <c r="H15" s="39"/>
      <c r="I15" s="40"/>
      <c r="J15" s="40"/>
      <c r="K15" s="40"/>
      <c r="L15" s="40"/>
      <c r="M15" s="39"/>
      <c r="N15" s="39"/>
    </row>
    <row r="16" spans="3:14" ht="15" x14ac:dyDescent="0.2">
      <c r="C16" s="41" t="s">
        <v>160</v>
      </c>
      <c r="D16" s="39"/>
      <c r="E16" s="39"/>
      <c r="F16" s="39"/>
      <c r="G16" s="39"/>
      <c r="H16" s="39"/>
      <c r="I16" s="39" t="s">
        <v>130</v>
      </c>
      <c r="J16" s="39"/>
      <c r="K16" s="39"/>
      <c r="L16" s="39"/>
      <c r="M16" s="39"/>
      <c r="N16" s="39"/>
    </row>
    <row r="17" spans="3:14" ht="15" x14ac:dyDescent="0.2">
      <c r="C17" s="41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3:14" ht="15" x14ac:dyDescent="0.2">
      <c r="C18" s="41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3:14" ht="15" x14ac:dyDescent="0.2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3:14" ht="15" x14ac:dyDescent="0.2">
      <c r="C20" s="40"/>
      <c r="D20" s="40"/>
      <c r="E20" s="40"/>
      <c r="F20" s="40"/>
      <c r="G20" s="39"/>
      <c r="H20" s="39"/>
      <c r="I20" s="40"/>
      <c r="J20" s="40"/>
      <c r="K20" s="40"/>
      <c r="L20" s="40"/>
      <c r="M20" s="39"/>
      <c r="N20" s="39"/>
    </row>
    <row r="21" spans="3:14" ht="15" x14ac:dyDescent="0.2">
      <c r="C21" s="39" t="s">
        <v>231</v>
      </c>
      <c r="D21" s="39"/>
      <c r="E21" s="39"/>
      <c r="F21" s="39"/>
      <c r="G21" s="39"/>
      <c r="H21" s="39"/>
      <c r="I21" s="39" t="s">
        <v>108</v>
      </c>
      <c r="J21" s="39"/>
      <c r="K21" s="39"/>
      <c r="L21" s="39"/>
      <c r="M21" s="39"/>
      <c r="N21" s="39"/>
    </row>
    <row r="22" spans="3:14" ht="15" x14ac:dyDescent="0.2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3:14" ht="15" x14ac:dyDescent="0.2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3:14" ht="15" x14ac:dyDescent="0.2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3:14" ht="15" x14ac:dyDescent="0.2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3:14" ht="15" x14ac:dyDescent="0.2">
      <c r="C26" s="40"/>
      <c r="D26" s="40"/>
      <c r="E26" s="40"/>
      <c r="F26" s="40"/>
      <c r="G26" s="39"/>
      <c r="H26" s="39"/>
      <c r="I26" s="40"/>
      <c r="J26" s="40"/>
      <c r="K26" s="40"/>
      <c r="L26" s="40"/>
      <c r="M26" s="39"/>
      <c r="N26" s="39"/>
    </row>
    <row r="27" spans="3:14" ht="15" x14ac:dyDescent="0.2">
      <c r="C27" s="39" t="s">
        <v>73</v>
      </c>
      <c r="D27" s="39"/>
      <c r="E27" s="39"/>
      <c r="F27" s="39"/>
      <c r="G27" s="39"/>
      <c r="H27" s="39"/>
      <c r="I27" s="39" t="s">
        <v>80</v>
      </c>
      <c r="J27" s="39"/>
      <c r="K27" s="39"/>
      <c r="L27" s="39"/>
      <c r="M27" s="39"/>
      <c r="N27" s="39"/>
    </row>
    <row r="28" spans="3:14" ht="15" x14ac:dyDescent="0.2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3:14" ht="15" x14ac:dyDescent="0.2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3:14" ht="15" x14ac:dyDescent="0.2">
      <c r="C30" s="39" t="s">
        <v>81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3:14" ht="15" x14ac:dyDescent="0.2">
      <c r="C31" s="39" t="s">
        <v>82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3:14" ht="15" x14ac:dyDescent="0.2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A4" sqref="A4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3"/>
      <c r="H1" s="7"/>
      <c r="I1" s="7"/>
      <c r="J1" s="7"/>
      <c r="K1" s="7"/>
      <c r="L1" s="7"/>
    </row>
    <row r="2" spans="1:12" s="4" customFormat="1" x14ac:dyDescent="0.2">
      <c r="B2" s="5"/>
      <c r="C2" s="5"/>
      <c r="D2" s="6"/>
      <c r="E2" s="5"/>
      <c r="F2" s="5"/>
      <c r="G2" s="3"/>
      <c r="H2" s="7"/>
      <c r="I2" s="7"/>
      <c r="J2" s="7"/>
      <c r="K2" s="7"/>
      <c r="L2" s="7"/>
    </row>
    <row r="3" spans="1:12" s="4" customFormat="1" x14ac:dyDescent="0.2">
      <c r="B3" s="5"/>
      <c r="C3" s="5"/>
      <c r="D3" s="6"/>
      <c r="E3" s="5"/>
      <c r="F3" s="5"/>
      <c r="G3" s="3"/>
      <c r="H3" s="7"/>
      <c r="I3" s="7"/>
      <c r="J3" s="7"/>
      <c r="K3" s="7"/>
      <c r="L3" s="7"/>
    </row>
    <row r="4" spans="1:12" s="4" customFormat="1" x14ac:dyDescent="0.2">
      <c r="B4" s="5"/>
      <c r="C4" s="5"/>
      <c r="D4" s="6"/>
      <c r="E4" s="5"/>
      <c r="F4" s="5"/>
      <c r="G4" s="8"/>
      <c r="H4" s="7" t="s">
        <v>0</v>
      </c>
      <c r="I4" s="7"/>
      <c r="J4" s="7"/>
      <c r="K4" s="7"/>
      <c r="L4" s="7"/>
    </row>
    <row r="5" spans="1:12" s="68" customFormat="1" ht="19.5" x14ac:dyDescent="0.3">
      <c r="B5" s="69"/>
      <c r="C5" s="69"/>
      <c r="D5" s="71" t="s">
        <v>89</v>
      </c>
      <c r="E5" s="69"/>
      <c r="F5" s="69"/>
      <c r="G5" s="70"/>
      <c r="H5" s="69"/>
      <c r="I5" s="69"/>
      <c r="J5" s="71" t="s">
        <v>89</v>
      </c>
      <c r="K5" s="69"/>
      <c r="L5" s="69"/>
    </row>
    <row r="6" spans="1:12" x14ac:dyDescent="0.2">
      <c r="B6" s="3"/>
      <c r="C6" s="3"/>
      <c r="D6" s="10">
        <v>45170</v>
      </c>
      <c r="E6" s="3"/>
      <c r="F6" s="3"/>
      <c r="G6" s="9"/>
      <c r="J6" s="10">
        <v>45261</v>
      </c>
    </row>
    <row r="7" spans="1:12" x14ac:dyDescent="0.2">
      <c r="B7" s="11" t="s">
        <v>107</v>
      </c>
      <c r="C7" s="3"/>
      <c r="D7" s="11" t="s">
        <v>218</v>
      </c>
      <c r="E7" s="3"/>
      <c r="F7" s="3"/>
      <c r="G7" s="9"/>
      <c r="H7" s="11" t="s">
        <v>107</v>
      </c>
      <c r="J7" s="11" t="s">
        <v>218</v>
      </c>
    </row>
    <row r="8" spans="1:12" x14ac:dyDescent="0.2">
      <c r="B8" s="29" t="s">
        <v>219</v>
      </c>
      <c r="C8" s="11" t="s">
        <v>1</v>
      </c>
      <c r="D8" s="11" t="s">
        <v>216</v>
      </c>
      <c r="E8" s="11" t="s">
        <v>125</v>
      </c>
      <c r="F8" s="3"/>
      <c r="G8" s="9"/>
      <c r="H8" s="29" t="s">
        <v>219</v>
      </c>
      <c r="I8" s="11" t="s">
        <v>1</v>
      </c>
      <c r="J8" s="11" t="s">
        <v>216</v>
      </c>
      <c r="K8" s="11" t="s">
        <v>125</v>
      </c>
    </row>
    <row r="9" spans="1:12" s="13" customFormat="1" x14ac:dyDescent="0.2">
      <c r="A9"/>
      <c r="B9" s="123" t="s">
        <v>121</v>
      </c>
      <c r="C9" s="12" t="s">
        <v>2</v>
      </c>
      <c r="D9" s="13" t="s">
        <v>217</v>
      </c>
      <c r="E9" s="12" t="s">
        <v>3</v>
      </c>
      <c r="F9" s="12" t="s">
        <v>4</v>
      </c>
      <c r="G9" s="9"/>
      <c r="H9" s="123" t="s">
        <v>121</v>
      </c>
      <c r="I9" s="12" t="s">
        <v>2</v>
      </c>
      <c r="J9" s="13" t="s">
        <v>217</v>
      </c>
      <c r="K9" s="12" t="s">
        <v>3</v>
      </c>
      <c r="L9" s="12" t="s">
        <v>4</v>
      </c>
    </row>
    <row r="10" spans="1:12" s="14" customFormat="1" x14ac:dyDescent="0.2">
      <c r="A10" s="230" t="s">
        <v>5</v>
      </c>
      <c r="B10" s="231">
        <v>15024906.4</v>
      </c>
      <c r="C10" s="232">
        <v>3587831.12</v>
      </c>
      <c r="D10" s="233">
        <v>4333014.76</v>
      </c>
      <c r="E10" s="233">
        <v>12000000</v>
      </c>
      <c r="F10" s="233">
        <f t="shared" ref="F10:F24" si="0">SUM(B10:E10)</f>
        <v>34945752.280000001</v>
      </c>
      <c r="G10" s="16">
        <f>SUM(C10:F10)</f>
        <v>54866598.159999996</v>
      </c>
      <c r="H10" s="231">
        <f>22556062.14+8000800+20957.83+419.76</f>
        <v>30578239.73</v>
      </c>
      <c r="I10" s="232">
        <f>241000+244394.85+248412.36+230000+229000+238000+243955.74+229000+229921.8+249498+243476.28+249610.05+243179.82+243454.41+243230.85</f>
        <v>3606134.1599999997</v>
      </c>
      <c r="J10" s="233">
        <f>994870+922393.92+978269.54+1484355</f>
        <v>4379888.46</v>
      </c>
      <c r="K10" s="233">
        <v>10000000</v>
      </c>
      <c r="L10" s="233">
        <f t="shared" ref="L10:L24" si="1">SUM(H10:K10)</f>
        <v>48564262.350000001</v>
      </c>
    </row>
    <row r="11" spans="1:12" s="14" customFormat="1" x14ac:dyDescent="0.2">
      <c r="A11" s="14" t="s">
        <v>129</v>
      </c>
      <c r="B11" s="67">
        <v>14143179.1</v>
      </c>
      <c r="C11" s="74"/>
      <c r="D11" s="15"/>
      <c r="E11" s="15"/>
      <c r="F11" s="15">
        <f t="shared" si="0"/>
        <v>14143179.1</v>
      </c>
      <c r="G11" s="16"/>
      <c r="H11" s="67">
        <v>13427399.77</v>
      </c>
      <c r="I11" s="74"/>
      <c r="J11" s="15"/>
      <c r="K11" s="15"/>
      <c r="L11" s="15">
        <f t="shared" si="1"/>
        <v>13427399.77</v>
      </c>
    </row>
    <row r="12" spans="1:12" s="14" customFormat="1" x14ac:dyDescent="0.2">
      <c r="A12" s="230" t="s">
        <v>6</v>
      </c>
      <c r="B12" s="233">
        <v>6000.46</v>
      </c>
      <c r="C12" s="234"/>
      <c r="D12" s="233"/>
      <c r="E12" s="233"/>
      <c r="F12" s="233">
        <f t="shared" si="0"/>
        <v>6000.46</v>
      </c>
      <c r="G12" s="16">
        <f>SUM(C12:F12)</f>
        <v>6000.46</v>
      </c>
      <c r="H12" s="233">
        <v>6052.41</v>
      </c>
      <c r="I12" s="234"/>
      <c r="J12" s="233"/>
      <c r="K12" s="233"/>
      <c r="L12" s="233">
        <f t="shared" si="1"/>
        <v>6052.41</v>
      </c>
    </row>
    <row r="13" spans="1:12" s="14" customFormat="1" x14ac:dyDescent="0.2">
      <c r="A13" s="14" t="s">
        <v>78</v>
      </c>
      <c r="B13" s="15">
        <v>5080.34</v>
      </c>
      <c r="C13" s="75"/>
      <c r="D13" s="15"/>
      <c r="E13" s="15"/>
      <c r="F13" s="15">
        <f t="shared" si="0"/>
        <v>5080.34</v>
      </c>
      <c r="G13" s="16"/>
      <c r="H13" s="15">
        <v>5124.3100000000004</v>
      </c>
      <c r="I13" s="75"/>
      <c r="J13" s="15"/>
      <c r="K13" s="15"/>
      <c r="L13" s="15">
        <f t="shared" si="1"/>
        <v>5124.3100000000004</v>
      </c>
    </row>
    <row r="14" spans="1:12" s="14" customFormat="1" x14ac:dyDescent="0.2">
      <c r="A14" s="230" t="s">
        <v>117</v>
      </c>
      <c r="B14" s="233">
        <v>6969974.1399999997</v>
      </c>
      <c r="C14" s="234">
        <v>726701.22</v>
      </c>
      <c r="D14" s="233">
        <v>3249931.38</v>
      </c>
      <c r="E14" s="233"/>
      <c r="F14" s="233">
        <f t="shared" si="0"/>
        <v>10946606.739999998</v>
      </c>
      <c r="G14" s="16"/>
      <c r="H14" s="233">
        <v>9250984.3699999992</v>
      </c>
      <c r="I14" s="234">
        <v>243235.71</v>
      </c>
      <c r="J14" s="233">
        <f>1287323.73+737752.5</f>
        <v>2025076.23</v>
      </c>
      <c r="K14" s="233"/>
      <c r="L14" s="233">
        <f t="shared" si="1"/>
        <v>11519296.310000001</v>
      </c>
    </row>
    <row r="15" spans="1:12" s="14" customFormat="1" x14ac:dyDescent="0.2">
      <c r="A15" s="14" t="s">
        <v>7</v>
      </c>
      <c r="B15" s="15">
        <v>605229.06000000006</v>
      </c>
      <c r="D15" s="17"/>
      <c r="E15" s="15">
        <v>1500000</v>
      </c>
      <c r="F15" s="15">
        <f t="shared" si="0"/>
        <v>2105229.06</v>
      </c>
      <c r="G15" s="16">
        <f t="shared" ref="G15:G25" si="2">SUM(C15:F15)</f>
        <v>3605229.06</v>
      </c>
      <c r="H15" s="15">
        <f>82954.61+8240.41+518789.23</f>
        <v>609984.25</v>
      </c>
      <c r="J15" s="17"/>
      <c r="K15" s="15">
        <v>1500000</v>
      </c>
      <c r="L15" s="15">
        <f t="shared" si="1"/>
        <v>2109984.25</v>
      </c>
    </row>
    <row r="16" spans="1:12" s="14" customFormat="1" x14ac:dyDescent="0.2">
      <c r="A16" s="230" t="s">
        <v>8</v>
      </c>
      <c r="B16" s="233">
        <v>1773148.65</v>
      </c>
      <c r="C16" s="230"/>
      <c r="D16" s="233"/>
      <c r="E16" s="233">
        <v>1000000</v>
      </c>
      <c r="F16" s="233">
        <f t="shared" si="0"/>
        <v>2773148.65</v>
      </c>
      <c r="G16" s="16">
        <f t="shared" si="2"/>
        <v>3773148.65</v>
      </c>
      <c r="H16" s="233">
        <f>1933695.04+4224.21</f>
        <v>1937919.25</v>
      </c>
      <c r="I16" s="230"/>
      <c r="J16" s="233"/>
      <c r="K16" s="233">
        <v>1000000</v>
      </c>
      <c r="L16" s="233">
        <f t="shared" si="1"/>
        <v>2937919.25</v>
      </c>
    </row>
    <row r="17" spans="1:13" s="14" customFormat="1" x14ac:dyDescent="0.2">
      <c r="A17" s="14" t="s">
        <v>9</v>
      </c>
      <c r="B17" s="15">
        <v>3141535.6</v>
      </c>
      <c r="D17" s="15"/>
      <c r="E17" s="15"/>
      <c r="F17" s="15">
        <f t="shared" si="0"/>
        <v>3141535.6</v>
      </c>
      <c r="G17" s="16">
        <f t="shared" si="2"/>
        <v>3141535.6</v>
      </c>
      <c r="H17" s="15">
        <v>2201019.69</v>
      </c>
      <c r="J17" s="15"/>
      <c r="K17" s="15"/>
      <c r="L17" s="15">
        <f t="shared" si="1"/>
        <v>2201019.69</v>
      </c>
    </row>
    <row r="18" spans="1:13" s="14" customFormat="1" x14ac:dyDescent="0.2">
      <c r="A18" s="230" t="s">
        <v>10</v>
      </c>
      <c r="B18" s="233">
        <v>70382.36</v>
      </c>
      <c r="C18" s="230"/>
      <c r="D18" s="235"/>
      <c r="E18" s="233"/>
      <c r="F18" s="233">
        <f t="shared" si="0"/>
        <v>70382.36</v>
      </c>
      <c r="G18" s="16">
        <f t="shared" si="2"/>
        <v>70382.36</v>
      </c>
      <c r="H18" s="233">
        <v>72045.14</v>
      </c>
      <c r="I18" s="230"/>
      <c r="J18" s="235"/>
      <c r="K18" s="233"/>
      <c r="L18" s="233">
        <f t="shared" si="1"/>
        <v>72045.14</v>
      </c>
    </row>
    <row r="19" spans="1:13" s="14" customFormat="1" x14ac:dyDescent="0.2">
      <c r="A19" s="14" t="s">
        <v>11</v>
      </c>
      <c r="B19" s="15">
        <v>1426248.42</v>
      </c>
      <c r="D19" s="18"/>
      <c r="E19" s="15"/>
      <c r="F19" s="15">
        <f t="shared" si="0"/>
        <v>1426248.42</v>
      </c>
      <c r="G19" s="16">
        <f t="shared" si="2"/>
        <v>1426248.42</v>
      </c>
      <c r="H19" s="15">
        <v>1525695.72</v>
      </c>
      <c r="J19" s="18"/>
      <c r="K19" s="15"/>
      <c r="L19" s="15">
        <f t="shared" si="1"/>
        <v>1525695.72</v>
      </c>
    </row>
    <row r="20" spans="1:13" s="14" customFormat="1" x14ac:dyDescent="0.2">
      <c r="A20" s="230" t="s">
        <v>12</v>
      </c>
      <c r="B20" s="233">
        <v>1627.05</v>
      </c>
      <c r="C20" s="230"/>
      <c r="D20" s="233"/>
      <c r="E20" s="233"/>
      <c r="F20" s="233">
        <f t="shared" si="0"/>
        <v>1627.05</v>
      </c>
      <c r="G20" s="16">
        <f t="shared" si="2"/>
        <v>1627.05</v>
      </c>
      <c r="H20" s="233">
        <v>249265.3</v>
      </c>
      <c r="I20" s="230"/>
      <c r="J20" s="233"/>
      <c r="K20" s="233"/>
      <c r="L20" s="233">
        <f t="shared" si="1"/>
        <v>249265.3</v>
      </c>
    </row>
    <row r="21" spans="1:13" s="14" customFormat="1" x14ac:dyDescent="0.2">
      <c r="A21" s="14" t="s">
        <v>13</v>
      </c>
      <c r="B21" s="15">
        <v>384419.76</v>
      </c>
      <c r="D21" s="15"/>
      <c r="E21" s="15"/>
      <c r="F21" s="15">
        <f t="shared" si="0"/>
        <v>384419.76</v>
      </c>
      <c r="G21" s="16">
        <f t="shared" si="2"/>
        <v>384419.76</v>
      </c>
      <c r="H21" s="15">
        <v>215927.42</v>
      </c>
      <c r="J21" s="15"/>
      <c r="K21" s="15"/>
      <c r="L21" s="15">
        <f t="shared" si="1"/>
        <v>215927.42</v>
      </c>
    </row>
    <row r="22" spans="1:13" s="14" customFormat="1" x14ac:dyDescent="0.2">
      <c r="A22" s="230" t="s">
        <v>92</v>
      </c>
      <c r="B22" s="233">
        <v>1059804.42</v>
      </c>
      <c r="C22" s="230"/>
      <c r="D22" s="233"/>
      <c r="E22" s="233"/>
      <c r="F22" s="233">
        <f t="shared" si="0"/>
        <v>1059804.42</v>
      </c>
      <c r="G22" s="16">
        <f t="shared" si="2"/>
        <v>1059804.42</v>
      </c>
      <c r="H22" s="233">
        <v>1069129.01</v>
      </c>
      <c r="I22" s="230"/>
      <c r="J22" s="233"/>
      <c r="K22" s="233"/>
      <c r="L22" s="233">
        <f t="shared" si="1"/>
        <v>1069129.01</v>
      </c>
    </row>
    <row r="23" spans="1:13" s="14" customFormat="1" x14ac:dyDescent="0.2">
      <c r="A23" s="14" t="s">
        <v>14</v>
      </c>
      <c r="B23" s="15">
        <v>2202950.56</v>
      </c>
      <c r="D23" s="15"/>
      <c r="E23" s="15"/>
      <c r="F23" s="15">
        <f t="shared" si="0"/>
        <v>2202950.56</v>
      </c>
      <c r="G23" s="16">
        <f t="shared" si="2"/>
        <v>2202950.56</v>
      </c>
      <c r="H23" s="15">
        <v>4831482.3600000003</v>
      </c>
      <c r="J23" s="15"/>
      <c r="K23" s="15"/>
      <c r="L23" s="15">
        <f t="shared" si="1"/>
        <v>4831482.3600000003</v>
      </c>
    </row>
    <row r="24" spans="1:13" s="14" customFormat="1" x14ac:dyDescent="0.2">
      <c r="A24" s="230" t="s">
        <v>15</v>
      </c>
      <c r="B24" s="233">
        <v>15363222.77</v>
      </c>
      <c r="C24" s="230"/>
      <c r="D24" s="233"/>
      <c r="E24" s="233"/>
      <c r="F24" s="233">
        <f t="shared" si="0"/>
        <v>15363222.77</v>
      </c>
      <c r="G24" s="16">
        <f t="shared" si="2"/>
        <v>15363222.77</v>
      </c>
      <c r="H24" s="233">
        <v>13786609.689999999</v>
      </c>
      <c r="I24" s="230"/>
      <c r="J24" s="233"/>
      <c r="K24" s="233"/>
      <c r="L24" s="233">
        <f t="shared" si="1"/>
        <v>13786609.689999999</v>
      </c>
    </row>
    <row r="25" spans="1:13" x14ac:dyDescent="0.2">
      <c r="B25" s="19"/>
      <c r="C25"/>
      <c r="D25" s="19"/>
      <c r="E25" s="3"/>
      <c r="F25"/>
      <c r="G25" s="16">
        <f t="shared" si="2"/>
        <v>0</v>
      </c>
      <c r="H25" s="19"/>
      <c r="I25"/>
      <c r="J25" s="19"/>
      <c r="L25"/>
    </row>
    <row r="26" spans="1:13" s="14" customFormat="1" x14ac:dyDescent="0.2">
      <c r="A26" s="22" t="s">
        <v>4</v>
      </c>
      <c r="B26" s="236">
        <f>SUM(B10:B25)</f>
        <v>62177709.090000004</v>
      </c>
      <c r="C26" s="237">
        <f>SUM(C10:C25)</f>
        <v>4314532.34</v>
      </c>
      <c r="D26" s="236">
        <f>SUM(D10:D25)</f>
        <v>7582946.1399999997</v>
      </c>
      <c r="E26" s="238">
        <f>SUM(E10:E25)</f>
        <v>14500000</v>
      </c>
      <c r="F26" s="239">
        <f>SUM(F10:F25)</f>
        <v>88575187.570000008</v>
      </c>
      <c r="G26" s="240">
        <f t="shared" ref="G26" si="3">SUM(G10:G25)</f>
        <v>85901167.269999996</v>
      </c>
      <c r="H26" s="236">
        <f>SUM(H10:H25)</f>
        <v>79766878.419999987</v>
      </c>
      <c r="I26" s="237">
        <f>SUM(I10:I25)</f>
        <v>3849369.8699999996</v>
      </c>
      <c r="J26" s="236">
        <f>SUM(J10:J25)</f>
        <v>6404964.6899999995</v>
      </c>
      <c r="K26" s="238">
        <f>SUM(K10:K25)</f>
        <v>12500000</v>
      </c>
      <c r="L26" s="239">
        <f>SUM(L10:L25)</f>
        <v>102521212.98</v>
      </c>
      <c r="M26" s="119"/>
    </row>
    <row r="27" spans="1:13" x14ac:dyDescent="0.2">
      <c r="B27" s="3"/>
      <c r="C27" s="3"/>
      <c r="D27" s="3"/>
      <c r="E27" s="3"/>
      <c r="F27" s="3"/>
      <c r="G27" s="9"/>
    </row>
    <row r="28" spans="1:13" x14ac:dyDescent="0.2">
      <c r="A28" t="s">
        <v>16</v>
      </c>
      <c r="B28" s="3"/>
      <c r="C28" s="3"/>
      <c r="D28" s="3"/>
      <c r="E28" s="3"/>
      <c r="F28" s="3" t="s">
        <v>0</v>
      </c>
      <c r="G28" s="9"/>
      <c r="H28" s="3">
        <f>SUM(H26-B26)</f>
        <v>17589169.329999983</v>
      </c>
      <c r="I28" s="3">
        <f>SUM(I26-C26)</f>
        <v>-465162.4700000002</v>
      </c>
      <c r="J28" s="3">
        <f>SUM(J26-D26)</f>
        <v>-1177981.4500000002</v>
      </c>
      <c r="K28" s="3">
        <f>SUM(K26-E26)</f>
        <v>-2000000</v>
      </c>
      <c r="L28" s="3">
        <f>SUM(H28:K28)</f>
        <v>13946025.409999985</v>
      </c>
    </row>
    <row r="29" spans="1:13" x14ac:dyDescent="0.2">
      <c r="B29" s="3"/>
      <c r="C29" s="19"/>
      <c r="D29" s="3"/>
      <c r="E29" s="3"/>
      <c r="F29" s="3"/>
      <c r="G29" s="9"/>
      <c r="L29"/>
    </row>
    <row r="30" spans="1:13" x14ac:dyDescent="0.2">
      <c r="B30" s="3"/>
      <c r="C30" s="3"/>
      <c r="D30" s="3"/>
      <c r="E30" s="3"/>
      <c r="F30" s="3"/>
      <c r="G30" s="20"/>
    </row>
    <row r="31" spans="1:13" x14ac:dyDescent="0.2">
      <c r="B31" s="3"/>
      <c r="C31" s="3"/>
      <c r="D31" s="3"/>
      <c r="E31" s="3"/>
      <c r="F31" s="3"/>
      <c r="G31" s="20"/>
    </row>
    <row r="32" spans="1:13" x14ac:dyDescent="0.2">
      <c r="B32" s="3"/>
      <c r="C32" s="3"/>
      <c r="D32" s="3"/>
      <c r="E32" s="3"/>
      <c r="F32" s="3"/>
      <c r="G32" s="20"/>
    </row>
    <row r="33" spans="2:12" x14ac:dyDescent="0.2">
      <c r="B33" s="3"/>
      <c r="C33" s="3"/>
      <c r="D33" s="3"/>
      <c r="E33" s="3"/>
      <c r="F33" s="3"/>
      <c r="G33" s="20"/>
      <c r="K33" s="3" t="s">
        <v>88</v>
      </c>
    </row>
    <row r="34" spans="2:12" x14ac:dyDescent="0.2">
      <c r="B34" s="3"/>
      <c r="C34" s="3"/>
      <c r="D34" s="3"/>
      <c r="E34" s="3" t="s">
        <v>113</v>
      </c>
      <c r="F34" s="3"/>
      <c r="G34" s="20"/>
      <c r="K34" s="3" t="s">
        <v>114</v>
      </c>
    </row>
    <row r="35" spans="2:12" x14ac:dyDescent="0.2">
      <c r="B35" s="3"/>
      <c r="C35" s="3"/>
      <c r="D35" s="3"/>
      <c r="E35" s="3" t="s">
        <v>123</v>
      </c>
      <c r="F35" s="3"/>
      <c r="G35" s="20"/>
      <c r="K35" s="3" t="s">
        <v>122</v>
      </c>
    </row>
    <row r="36" spans="2:12" x14ac:dyDescent="0.2">
      <c r="B36" s="3"/>
      <c r="C36" s="3"/>
      <c r="D36" s="3"/>
      <c r="E36" s="3" t="s">
        <v>86</v>
      </c>
      <c r="F36" s="3"/>
      <c r="G36" s="20"/>
      <c r="K36" s="3" t="s">
        <v>84</v>
      </c>
    </row>
    <row r="37" spans="2:12" x14ac:dyDescent="0.2">
      <c r="B37" s="3"/>
      <c r="C37" s="3"/>
      <c r="D37" s="3"/>
      <c r="E37" s="3" t="s">
        <v>87</v>
      </c>
      <c r="F37" s="3"/>
      <c r="G37" s="20"/>
      <c r="K37" s="3" t="s">
        <v>85</v>
      </c>
    </row>
    <row r="38" spans="2:12" x14ac:dyDescent="0.2">
      <c r="B38" s="3"/>
      <c r="C38" s="3"/>
      <c r="D38" s="3"/>
      <c r="E38" s="3"/>
      <c r="F38" s="3"/>
      <c r="G38" s="20"/>
    </row>
    <row r="39" spans="2:12" x14ac:dyDescent="0.2">
      <c r="B39" s="3"/>
      <c r="C39" s="3"/>
      <c r="D39" s="3"/>
      <c r="E39" s="3"/>
      <c r="F39" s="3"/>
      <c r="G39" s="20"/>
    </row>
    <row r="40" spans="2:12" x14ac:dyDescent="0.2">
      <c r="B40" s="3"/>
      <c r="C40" s="3"/>
      <c r="D40" s="3"/>
      <c r="E40" s="3"/>
      <c r="F40" s="3"/>
      <c r="G40" s="20"/>
    </row>
    <row r="41" spans="2:12" x14ac:dyDescent="0.2">
      <c r="B41" s="3"/>
      <c r="C41" s="3"/>
      <c r="D41" s="3"/>
      <c r="E41" s="3"/>
      <c r="F41" s="3"/>
      <c r="G41" s="20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/>
    </row>
    <row r="79" spans="7:7" x14ac:dyDescent="0.2">
      <c r="G79"/>
    </row>
    <row r="80" spans="7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J166"/>
  <sheetViews>
    <sheetView showGridLines="0" showRuler="0" zoomScale="114" zoomScaleNormal="114" zoomScaleSheetLayoutView="100" zoomScalePageLayoutView="145" workbookViewId="0"/>
  </sheetViews>
  <sheetFormatPr defaultRowHeight="12.75" x14ac:dyDescent="0.2"/>
  <cols>
    <col min="1" max="1" width="17.85546875" customWidth="1"/>
    <col min="2" max="2" width="8.7109375" style="78" bestFit="1" customWidth="1"/>
    <col min="3" max="3" width="20.140625" style="87" customWidth="1"/>
    <col min="4" max="4" width="5.28515625" style="149" customWidth="1"/>
    <col min="5" max="5" width="11.140625" customWidth="1"/>
    <col min="6" max="6" width="13" style="21" customWidth="1"/>
    <col min="7" max="7" width="22.7109375" style="97" customWidth="1"/>
    <col min="8" max="8" width="15.42578125" style="100" customWidth="1"/>
    <col min="9" max="9" width="17.140625" style="99" bestFit="1" customWidth="1"/>
    <col min="10" max="10" width="13.7109375" style="97" customWidth="1"/>
    <col min="11" max="11" width="15.140625" style="102" customWidth="1"/>
    <col min="12" max="12" width="12.42578125" style="97" bestFit="1" customWidth="1"/>
    <col min="13" max="13" width="13.7109375" style="97" customWidth="1"/>
    <col min="14" max="14" width="13.28515625" style="97" customWidth="1"/>
    <col min="15" max="114" width="8.85546875"/>
  </cols>
  <sheetData>
    <row r="2" spans="1:114" s="22" customFormat="1" x14ac:dyDescent="0.2">
      <c r="B2" s="84"/>
      <c r="C2" s="85"/>
      <c r="D2" s="165"/>
      <c r="F2" s="23"/>
      <c r="G2" s="118"/>
      <c r="H2" s="158"/>
      <c r="I2" s="151"/>
      <c r="J2" s="118" t="s">
        <v>115</v>
      </c>
      <c r="K2" s="150"/>
      <c r="L2" s="118" t="s">
        <v>115</v>
      </c>
      <c r="M2" s="118" t="s">
        <v>233</v>
      </c>
      <c r="N2" s="118" t="s">
        <v>234</v>
      </c>
      <c r="O2" s="118" t="s">
        <v>235</v>
      </c>
    </row>
    <row r="3" spans="1:114" s="22" customFormat="1" x14ac:dyDescent="0.2">
      <c r="A3" s="22" t="s">
        <v>17</v>
      </c>
      <c r="B3" s="84"/>
      <c r="C3" s="85" t="s">
        <v>18</v>
      </c>
      <c r="D3" s="165" t="s">
        <v>105</v>
      </c>
      <c r="E3" s="22" t="s">
        <v>19</v>
      </c>
      <c r="F3" s="23" t="s">
        <v>20</v>
      </c>
      <c r="G3" s="83" t="s">
        <v>21</v>
      </c>
      <c r="H3" s="147" t="s">
        <v>22</v>
      </c>
      <c r="I3" s="147" t="s">
        <v>23</v>
      </c>
      <c r="J3" s="118" t="s">
        <v>24</v>
      </c>
      <c r="K3" s="150" t="s">
        <v>74</v>
      </c>
      <c r="L3" s="118" t="s">
        <v>24</v>
      </c>
      <c r="M3" s="118" t="s">
        <v>24</v>
      </c>
      <c r="N3" s="118" t="s">
        <v>24</v>
      </c>
      <c r="O3" s="118" t="s">
        <v>24</v>
      </c>
    </row>
    <row r="4" spans="1:114" s="24" customFormat="1" x14ac:dyDescent="0.2">
      <c r="B4" s="153"/>
      <c r="C4" s="86" t="s">
        <v>25</v>
      </c>
      <c r="D4" s="166" t="s">
        <v>106</v>
      </c>
      <c r="E4" s="24" t="s">
        <v>26</v>
      </c>
      <c r="F4" s="25" t="s">
        <v>27</v>
      </c>
      <c r="G4" s="154" t="s">
        <v>28</v>
      </c>
      <c r="H4" s="159"/>
      <c r="I4" s="160"/>
      <c r="J4" s="156" t="s">
        <v>29</v>
      </c>
      <c r="K4" s="157" t="s">
        <v>29</v>
      </c>
      <c r="L4" s="156" t="s">
        <v>29</v>
      </c>
      <c r="M4" s="156" t="s">
        <v>29</v>
      </c>
      <c r="N4" s="156" t="s">
        <v>29</v>
      </c>
      <c r="O4" s="156" t="s">
        <v>29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</row>
    <row r="5" spans="1:114" ht="14.25" customHeight="1" x14ac:dyDescent="0.2">
      <c r="A5" s="22" t="s">
        <v>30</v>
      </c>
      <c r="C5" s="169" t="s">
        <v>111</v>
      </c>
      <c r="D5" s="192">
        <v>4.6325000000000003</v>
      </c>
      <c r="E5" s="169"/>
      <c r="F5" s="193">
        <v>45291</v>
      </c>
      <c r="G5" s="194">
        <v>22556062.140000001</v>
      </c>
      <c r="H5" s="194">
        <v>22556062.140000001</v>
      </c>
      <c r="I5" s="194">
        <v>22556062.140000001</v>
      </c>
      <c r="J5" s="145">
        <v>78388.27</v>
      </c>
      <c r="K5" s="136">
        <f>SUM(J5+L5+M5+N5)</f>
        <v>78388.27</v>
      </c>
      <c r="L5" s="145"/>
      <c r="M5" s="145"/>
      <c r="N5" s="145"/>
      <c r="O5" s="145"/>
    </row>
    <row r="6" spans="1:114" ht="14.25" customHeight="1" x14ac:dyDescent="0.2">
      <c r="A6" s="72" t="s">
        <v>94</v>
      </c>
      <c r="B6" s="92">
        <v>160.31</v>
      </c>
      <c r="C6" s="87" t="s">
        <v>102</v>
      </c>
      <c r="D6" s="114">
        <v>5.3693999999999997</v>
      </c>
      <c r="F6" s="27">
        <v>45291</v>
      </c>
      <c r="G6" s="96">
        <v>800</v>
      </c>
      <c r="H6" s="96">
        <v>800</v>
      </c>
      <c r="I6" s="96">
        <v>800</v>
      </c>
      <c r="J6" s="96">
        <v>12511.19</v>
      </c>
      <c r="K6" s="102">
        <f t="shared" ref="K6:K8" si="0">SUM(J6+L6+M6+N6)</f>
        <v>12511.19</v>
      </c>
      <c r="L6" s="96"/>
      <c r="M6" s="96"/>
      <c r="N6" s="96"/>
    </row>
    <row r="7" spans="1:114" ht="14.25" customHeight="1" x14ac:dyDescent="0.2">
      <c r="A7" s="143" t="s">
        <v>161</v>
      </c>
      <c r="B7" s="92">
        <v>1492.16</v>
      </c>
      <c r="C7" s="169" t="s">
        <v>103</v>
      </c>
      <c r="D7" s="192">
        <v>5.5951000000000004</v>
      </c>
      <c r="E7" s="169"/>
      <c r="F7" s="193">
        <v>45291</v>
      </c>
      <c r="G7" s="194">
        <v>8000000</v>
      </c>
      <c r="H7" s="194">
        <v>8000000</v>
      </c>
      <c r="I7" s="194">
        <v>8000000</v>
      </c>
      <c r="J7" s="194">
        <v>121907.34</v>
      </c>
      <c r="K7" s="195">
        <f t="shared" si="0"/>
        <v>121907.34</v>
      </c>
      <c r="L7" s="96"/>
      <c r="M7" s="96"/>
      <c r="N7" s="96"/>
    </row>
    <row r="8" spans="1:114" ht="14.25" customHeight="1" x14ac:dyDescent="0.2">
      <c r="A8" s="143" t="s">
        <v>162</v>
      </c>
      <c r="B8" s="92">
        <v>3812.78</v>
      </c>
      <c r="C8" s="87" t="s">
        <v>131</v>
      </c>
      <c r="D8" s="114">
        <v>5.4</v>
      </c>
      <c r="E8" t="s">
        <v>184</v>
      </c>
      <c r="F8" s="27">
        <v>45291</v>
      </c>
      <c r="G8" s="96">
        <v>20957.830000000002</v>
      </c>
      <c r="H8" s="96">
        <v>20957.830000000002</v>
      </c>
      <c r="I8" s="96">
        <v>20957.830000000002</v>
      </c>
      <c r="J8" s="96">
        <v>1579.66</v>
      </c>
      <c r="K8" s="102">
        <f t="shared" si="0"/>
        <v>1579.66</v>
      </c>
      <c r="L8" s="96"/>
      <c r="M8" s="96"/>
      <c r="N8" s="96"/>
    </row>
    <row r="9" spans="1:114" ht="14.25" customHeight="1" x14ac:dyDescent="0.2">
      <c r="A9" s="143" t="s">
        <v>163</v>
      </c>
      <c r="B9" s="92">
        <v>0.36</v>
      </c>
      <c r="C9" s="169" t="s">
        <v>183</v>
      </c>
      <c r="D9" s="192">
        <v>5.25</v>
      </c>
      <c r="E9" s="169" t="s">
        <v>184</v>
      </c>
      <c r="F9" s="193">
        <v>45408</v>
      </c>
      <c r="G9" s="194">
        <v>10000000</v>
      </c>
      <c r="H9" s="194">
        <v>10000000</v>
      </c>
      <c r="I9" s="194">
        <v>10000000</v>
      </c>
      <c r="J9" s="194">
        <v>131967.56</v>
      </c>
      <c r="K9" s="195">
        <f t="shared" ref="K9:K29" si="1">SUM(J9+L9+M9+N9)</f>
        <v>131967.56</v>
      </c>
      <c r="L9" s="96"/>
      <c r="M9" s="96"/>
      <c r="N9" s="96"/>
    </row>
    <row r="10" spans="1:114" ht="14.25" customHeight="1" x14ac:dyDescent="0.2">
      <c r="A10" s="143" t="s">
        <v>165</v>
      </c>
      <c r="B10" s="92">
        <v>39.520000000000003</v>
      </c>
      <c r="C10" s="87" t="s">
        <v>137</v>
      </c>
      <c r="D10" s="114">
        <v>0.85</v>
      </c>
      <c r="F10" s="27">
        <v>45291</v>
      </c>
      <c r="G10" s="96">
        <v>419.76</v>
      </c>
      <c r="H10" s="96">
        <v>419.76</v>
      </c>
      <c r="I10" s="96">
        <v>419.76</v>
      </c>
      <c r="J10" s="96">
        <v>85.75</v>
      </c>
      <c r="K10" s="102">
        <f t="shared" si="1"/>
        <v>85.75</v>
      </c>
      <c r="L10" s="96"/>
      <c r="M10" s="96"/>
      <c r="N10" s="96"/>
    </row>
    <row r="11" spans="1:114" ht="14.25" customHeight="1" x14ac:dyDescent="0.2">
      <c r="A11" s="143" t="s">
        <v>164</v>
      </c>
      <c r="B11" s="92">
        <v>70.87</v>
      </c>
      <c r="C11" s="169" t="s">
        <v>185</v>
      </c>
      <c r="D11" s="192">
        <v>4.9000000000000004</v>
      </c>
      <c r="E11" s="196" t="s">
        <v>186</v>
      </c>
      <c r="F11" s="197">
        <v>45310</v>
      </c>
      <c r="G11" s="198">
        <v>241000</v>
      </c>
      <c r="H11" s="198">
        <v>241000</v>
      </c>
      <c r="I11" s="194">
        <v>241000</v>
      </c>
      <c r="J11" s="194">
        <v>2977.12</v>
      </c>
      <c r="K11" s="195">
        <f t="shared" si="1"/>
        <v>2977.12</v>
      </c>
      <c r="L11" s="96"/>
      <c r="M11" s="96"/>
      <c r="N11" s="96"/>
    </row>
    <row r="12" spans="1:114" ht="14.25" customHeight="1" x14ac:dyDescent="0.2">
      <c r="A12" s="143" t="s">
        <v>166</v>
      </c>
      <c r="B12" s="92">
        <v>2.62</v>
      </c>
      <c r="C12" s="87" t="s">
        <v>147</v>
      </c>
      <c r="D12" s="114">
        <v>3.15</v>
      </c>
      <c r="E12" t="s">
        <v>148</v>
      </c>
      <c r="F12" s="120">
        <v>45334</v>
      </c>
      <c r="G12" s="97">
        <v>245000</v>
      </c>
      <c r="H12" s="97">
        <v>245000</v>
      </c>
      <c r="I12" s="96">
        <v>244394.85</v>
      </c>
      <c r="J12" s="97">
        <v>1945.8</v>
      </c>
      <c r="K12" s="102">
        <f t="shared" si="1"/>
        <v>1945.8</v>
      </c>
    </row>
    <row r="13" spans="1:114" ht="14.25" customHeight="1" x14ac:dyDescent="0.2">
      <c r="A13" s="143" t="s">
        <v>167</v>
      </c>
      <c r="B13" s="92">
        <v>169.44</v>
      </c>
      <c r="C13" s="169" t="s">
        <v>149</v>
      </c>
      <c r="D13" s="192">
        <v>3.2</v>
      </c>
      <c r="E13" s="169" t="s">
        <v>150</v>
      </c>
      <c r="F13" s="197">
        <v>45334</v>
      </c>
      <c r="G13" s="198">
        <v>249000</v>
      </c>
      <c r="H13" s="198">
        <v>249000</v>
      </c>
      <c r="I13" s="194">
        <v>248412.36</v>
      </c>
      <c r="J13" s="198">
        <v>2008.36</v>
      </c>
      <c r="K13" s="195">
        <f t="shared" si="1"/>
        <v>2008.36</v>
      </c>
    </row>
    <row r="14" spans="1:114" ht="14.25" customHeight="1" x14ac:dyDescent="0.2">
      <c r="A14" s="143" t="s">
        <v>168</v>
      </c>
      <c r="B14" s="92">
        <v>5809.5</v>
      </c>
      <c r="C14" s="87" t="s">
        <v>187</v>
      </c>
      <c r="D14" s="114">
        <v>5.25</v>
      </c>
      <c r="E14" t="s">
        <v>188</v>
      </c>
      <c r="F14" s="120">
        <v>45345</v>
      </c>
      <c r="G14" s="97">
        <v>230000</v>
      </c>
      <c r="H14" s="97">
        <v>230000</v>
      </c>
      <c r="I14" s="96">
        <v>230000</v>
      </c>
      <c r="J14" s="97">
        <v>3044.28</v>
      </c>
      <c r="K14" s="102">
        <f t="shared" si="1"/>
        <v>3044.28</v>
      </c>
    </row>
    <row r="15" spans="1:114" ht="14.25" customHeight="1" x14ac:dyDescent="0.2">
      <c r="A15" s="143" t="s">
        <v>207</v>
      </c>
      <c r="B15" s="92">
        <v>12496.52</v>
      </c>
      <c r="C15" s="169" t="s">
        <v>189</v>
      </c>
      <c r="D15" s="192">
        <v>5.2</v>
      </c>
      <c r="E15" s="169" t="s">
        <v>190</v>
      </c>
      <c r="F15" s="197">
        <v>45351</v>
      </c>
      <c r="G15" s="198">
        <v>229000</v>
      </c>
      <c r="H15" s="198">
        <v>229000</v>
      </c>
      <c r="I15" s="194">
        <v>229000</v>
      </c>
      <c r="J15" s="198">
        <v>3001.96</v>
      </c>
      <c r="K15" s="195">
        <f t="shared" si="1"/>
        <v>3001.96</v>
      </c>
    </row>
    <row r="16" spans="1:114" ht="14.25" customHeight="1" x14ac:dyDescent="0.2">
      <c r="A16" s="72" t="s">
        <v>95</v>
      </c>
      <c r="B16" s="79">
        <v>424.77</v>
      </c>
      <c r="C16" s="87" t="s">
        <v>132</v>
      </c>
      <c r="D16" s="114">
        <v>3.0649999999999999</v>
      </c>
      <c r="E16" t="s">
        <v>236</v>
      </c>
      <c r="F16" s="120">
        <v>45351</v>
      </c>
      <c r="G16" s="97">
        <v>1000000</v>
      </c>
      <c r="H16" s="96">
        <v>994812.78</v>
      </c>
      <c r="I16" s="96">
        <v>994870</v>
      </c>
      <c r="J16" s="97">
        <v>7640.6</v>
      </c>
      <c r="K16" s="102">
        <f t="shared" si="1"/>
        <v>7640.6</v>
      </c>
    </row>
    <row r="17" spans="1:11" x14ac:dyDescent="0.2">
      <c r="A17" s="72" t="s">
        <v>96</v>
      </c>
      <c r="B17" s="79">
        <v>10049.549999999999</v>
      </c>
      <c r="C17" s="169" t="s">
        <v>191</v>
      </c>
      <c r="D17" s="192">
        <v>4.95</v>
      </c>
      <c r="E17" s="169" t="s">
        <v>192</v>
      </c>
      <c r="F17" s="197">
        <v>45401</v>
      </c>
      <c r="G17" s="198">
        <v>238000</v>
      </c>
      <c r="H17" s="194">
        <v>238000</v>
      </c>
      <c r="I17" s="194">
        <v>238000</v>
      </c>
      <c r="J17" s="198">
        <v>2969.76</v>
      </c>
      <c r="K17" s="195">
        <f t="shared" si="1"/>
        <v>2969.76</v>
      </c>
    </row>
    <row r="18" spans="1:11" ht="14.25" customHeight="1" x14ac:dyDescent="0.2">
      <c r="A18" s="72" t="s">
        <v>97</v>
      </c>
      <c r="B18" s="92">
        <v>1425.75</v>
      </c>
      <c r="C18" s="87" t="s">
        <v>133</v>
      </c>
      <c r="D18" s="114">
        <v>3</v>
      </c>
      <c r="E18" s="28" t="s">
        <v>135</v>
      </c>
      <c r="F18" s="27">
        <v>45432</v>
      </c>
      <c r="G18" s="97">
        <v>246000</v>
      </c>
      <c r="H18" s="97">
        <v>246000</v>
      </c>
      <c r="I18" s="96">
        <v>243955.74</v>
      </c>
      <c r="J18" s="97">
        <v>1860.24</v>
      </c>
      <c r="K18" s="102">
        <f t="shared" si="1"/>
        <v>1860.24</v>
      </c>
    </row>
    <row r="19" spans="1:11" ht="14.25" customHeight="1" x14ac:dyDescent="0.2">
      <c r="A19" s="72" t="s">
        <v>98</v>
      </c>
      <c r="B19" s="142">
        <v>117.15</v>
      </c>
      <c r="C19" s="169" t="s">
        <v>195</v>
      </c>
      <c r="D19" s="192">
        <v>5.15</v>
      </c>
      <c r="E19" s="199" t="s">
        <v>193</v>
      </c>
      <c r="F19" s="193">
        <v>45436</v>
      </c>
      <c r="G19" s="198">
        <v>229000</v>
      </c>
      <c r="H19" s="198">
        <v>229000</v>
      </c>
      <c r="I19" s="194">
        <v>229000</v>
      </c>
      <c r="J19" s="198">
        <v>2972.52</v>
      </c>
      <c r="K19" s="195">
        <f t="shared" si="1"/>
        <v>2972.52</v>
      </c>
    </row>
    <row r="20" spans="1:11" ht="14.25" customHeight="1" x14ac:dyDescent="0.2">
      <c r="A20" s="72" t="s">
        <v>126</v>
      </c>
      <c r="B20" s="92">
        <v>290.3</v>
      </c>
      <c r="C20" s="87" t="s">
        <v>194</v>
      </c>
      <c r="D20" s="114">
        <v>5.2</v>
      </c>
      <c r="E20" s="28" t="s">
        <v>196</v>
      </c>
      <c r="F20" s="27">
        <v>45436</v>
      </c>
      <c r="G20" s="104">
        <v>230000</v>
      </c>
      <c r="H20" s="97">
        <v>230000</v>
      </c>
      <c r="I20" s="96">
        <v>229921.8</v>
      </c>
      <c r="J20" s="97">
        <v>3014.84</v>
      </c>
      <c r="K20" s="102">
        <f t="shared" si="1"/>
        <v>3014.84</v>
      </c>
    </row>
    <row r="21" spans="1:11" ht="14.25" customHeight="1" x14ac:dyDescent="0.2">
      <c r="A21" s="72" t="s">
        <v>101</v>
      </c>
      <c r="B21" s="92">
        <v>12922.71</v>
      </c>
      <c r="C21" s="169" t="s">
        <v>153</v>
      </c>
      <c r="D21" s="192">
        <v>3.5</v>
      </c>
      <c r="E21" s="199" t="s">
        <v>152</v>
      </c>
      <c r="F21" s="193">
        <v>45527</v>
      </c>
      <c r="G21" s="198">
        <v>1500000</v>
      </c>
      <c r="H21" s="198">
        <v>1500000</v>
      </c>
      <c r="I21" s="194">
        <v>1484355</v>
      </c>
      <c r="J21" s="198">
        <v>13233.28</v>
      </c>
      <c r="K21" s="195">
        <f t="shared" si="1"/>
        <v>13233.28</v>
      </c>
    </row>
    <row r="22" spans="1:11" ht="14.25" customHeight="1" x14ac:dyDescent="0.2">
      <c r="A22" s="73" t="s">
        <v>99</v>
      </c>
      <c r="B22" s="81">
        <f>SUM(B6:B21)</f>
        <v>49284.310000000005</v>
      </c>
      <c r="C22" s="87" t="s">
        <v>132</v>
      </c>
      <c r="D22" s="114">
        <v>1.5</v>
      </c>
      <c r="E22" s="28" t="s">
        <v>232</v>
      </c>
      <c r="F22" s="27">
        <v>45626</v>
      </c>
      <c r="G22" s="97">
        <v>951000</v>
      </c>
      <c r="H22" s="97">
        <v>917952.33</v>
      </c>
      <c r="I22" s="3">
        <v>922393.92</v>
      </c>
      <c r="J22" s="104">
        <v>3531.87</v>
      </c>
      <c r="K22" s="102">
        <f t="shared" si="1"/>
        <v>3531.87</v>
      </c>
    </row>
    <row r="23" spans="1:11" ht="14.25" customHeight="1" thickBot="1" x14ac:dyDescent="0.25">
      <c r="A23" s="73" t="s">
        <v>112</v>
      </c>
      <c r="B23" s="82">
        <v>29103.96</v>
      </c>
      <c r="C23" s="169" t="s">
        <v>197</v>
      </c>
      <c r="D23" s="192">
        <v>5.25</v>
      </c>
      <c r="E23" s="169" t="s">
        <v>174</v>
      </c>
      <c r="F23" s="197">
        <v>45733</v>
      </c>
      <c r="G23" s="198">
        <v>249000</v>
      </c>
      <c r="H23" s="194">
        <v>249000</v>
      </c>
      <c r="I23" s="194">
        <v>249498</v>
      </c>
      <c r="J23" s="198">
        <v>3300.04</v>
      </c>
      <c r="K23" s="195">
        <f t="shared" si="1"/>
        <v>3300.04</v>
      </c>
    </row>
    <row r="24" spans="1:11" ht="14.25" customHeight="1" thickTop="1" x14ac:dyDescent="0.2">
      <c r="A24" s="73" t="s">
        <v>100</v>
      </c>
      <c r="B24" s="79">
        <f>SUM(B22:B23)</f>
        <v>78388.27</v>
      </c>
      <c r="C24" s="87" t="s">
        <v>175</v>
      </c>
      <c r="D24" s="114">
        <v>5.25</v>
      </c>
      <c r="E24" s="28">
        <v>254673278</v>
      </c>
      <c r="F24" s="120">
        <v>45737</v>
      </c>
      <c r="G24" s="97">
        <v>243000</v>
      </c>
      <c r="H24" s="96">
        <v>243000</v>
      </c>
      <c r="I24" s="96">
        <v>243476.28</v>
      </c>
      <c r="J24" s="97">
        <v>3216.32</v>
      </c>
      <c r="K24" s="102">
        <f t="shared" si="1"/>
        <v>3216.32</v>
      </c>
    </row>
    <row r="25" spans="1:11" ht="14.25" customHeight="1" x14ac:dyDescent="0.2">
      <c r="A25" s="73"/>
      <c r="B25" s="79"/>
      <c r="C25" s="169" t="s">
        <v>176</v>
      </c>
      <c r="D25" s="192">
        <v>5.3</v>
      </c>
      <c r="E25" s="169" t="s">
        <v>177</v>
      </c>
      <c r="F25" s="197">
        <v>45740</v>
      </c>
      <c r="G25" s="198">
        <v>249000</v>
      </c>
      <c r="H25" s="194">
        <v>249000</v>
      </c>
      <c r="I25" s="194">
        <v>249610.05</v>
      </c>
      <c r="J25" s="198">
        <v>3331.32</v>
      </c>
      <c r="K25" s="195">
        <f t="shared" si="1"/>
        <v>3331.32</v>
      </c>
    </row>
    <row r="26" spans="1:11" ht="15.75" customHeight="1" x14ac:dyDescent="0.2">
      <c r="A26" s="73"/>
      <c r="B26" s="79"/>
      <c r="C26" s="201" t="s">
        <v>178</v>
      </c>
      <c r="D26" s="202">
        <v>5.15</v>
      </c>
      <c r="E26" s="203" t="s">
        <v>179</v>
      </c>
      <c r="F26" s="204">
        <v>45743</v>
      </c>
      <c r="G26" s="97">
        <v>243000</v>
      </c>
      <c r="H26" s="96">
        <v>243000</v>
      </c>
      <c r="I26" s="96">
        <v>243179.82</v>
      </c>
      <c r="J26" s="97">
        <v>3159.28</v>
      </c>
      <c r="K26" s="102">
        <f t="shared" si="1"/>
        <v>3159.28</v>
      </c>
    </row>
    <row r="27" spans="1:11" ht="15.75" customHeight="1" x14ac:dyDescent="0.2">
      <c r="A27" s="144"/>
      <c r="B27" s="116"/>
      <c r="C27" s="169" t="s">
        <v>132</v>
      </c>
      <c r="D27" s="192">
        <v>4.8570000000000002</v>
      </c>
      <c r="E27" s="199" t="s">
        <v>220</v>
      </c>
      <c r="F27" s="197">
        <v>45884</v>
      </c>
      <c r="G27" s="198">
        <v>998000</v>
      </c>
      <c r="H27" s="194">
        <v>965150.75</v>
      </c>
      <c r="I27" s="194">
        <v>978269.54</v>
      </c>
      <c r="J27" s="198">
        <v>12011.52</v>
      </c>
      <c r="K27" s="195">
        <f t="shared" si="1"/>
        <v>12011.52</v>
      </c>
    </row>
    <row r="28" spans="1:11" ht="15" customHeight="1" x14ac:dyDescent="0.2">
      <c r="A28" s="144"/>
      <c r="B28" s="116"/>
      <c r="C28" s="87" t="s">
        <v>221</v>
      </c>
      <c r="D28" s="114">
        <v>5.05</v>
      </c>
      <c r="E28" s="28" t="s">
        <v>222</v>
      </c>
      <c r="F28" s="120">
        <v>45894</v>
      </c>
      <c r="G28" s="97">
        <v>243000</v>
      </c>
      <c r="H28" s="96">
        <v>243000</v>
      </c>
      <c r="I28" s="96">
        <v>243454.41</v>
      </c>
      <c r="J28" s="97">
        <v>3093.04</v>
      </c>
      <c r="K28" s="102">
        <f t="shared" si="1"/>
        <v>3093.04</v>
      </c>
    </row>
    <row r="29" spans="1:11" ht="14.25" customHeight="1" x14ac:dyDescent="0.2">
      <c r="A29" s="144"/>
      <c r="B29" s="116"/>
      <c r="C29" s="169" t="s">
        <v>223</v>
      </c>
      <c r="D29" s="192">
        <v>5</v>
      </c>
      <c r="E29" s="200" t="s">
        <v>224</v>
      </c>
      <c r="F29" s="197">
        <v>45894</v>
      </c>
      <c r="G29" s="198">
        <v>243000</v>
      </c>
      <c r="H29" s="194">
        <v>243000</v>
      </c>
      <c r="I29" s="194">
        <v>243230.85</v>
      </c>
      <c r="J29" s="198">
        <v>3062.68</v>
      </c>
      <c r="K29" s="195">
        <f t="shared" si="1"/>
        <v>3062.68</v>
      </c>
    </row>
    <row r="30" spans="1:11" ht="14.25" customHeight="1" x14ac:dyDescent="0.2">
      <c r="A30" s="144"/>
      <c r="B30" s="116"/>
      <c r="C30" s="205" t="s">
        <v>183</v>
      </c>
      <c r="D30" s="206">
        <v>5.4</v>
      </c>
      <c r="E30" s="205" t="s">
        <v>184</v>
      </c>
      <c r="F30" s="207">
        <v>45226</v>
      </c>
      <c r="G30" s="208">
        <v>0</v>
      </c>
      <c r="H30" s="208">
        <v>0</v>
      </c>
      <c r="I30" s="208">
        <v>0</v>
      </c>
      <c r="J30" s="164">
        <v>7693.21</v>
      </c>
      <c r="K30" s="102">
        <v>7693.21</v>
      </c>
    </row>
    <row r="31" spans="1:11" ht="14.25" customHeight="1" x14ac:dyDescent="0.2">
      <c r="A31" s="144"/>
      <c r="B31" s="116"/>
      <c r="C31" s="205" t="s">
        <v>132</v>
      </c>
      <c r="D31" s="206">
        <v>2.4279999999999999</v>
      </c>
      <c r="E31" s="205" t="s">
        <v>134</v>
      </c>
      <c r="F31" s="209">
        <v>45260</v>
      </c>
      <c r="G31" s="210">
        <v>0</v>
      </c>
      <c r="H31" s="208">
        <v>0</v>
      </c>
      <c r="I31" s="208">
        <v>0</v>
      </c>
      <c r="J31" s="99">
        <v>3586.78</v>
      </c>
      <c r="K31" s="102">
        <v>3586.78</v>
      </c>
    </row>
    <row r="32" spans="1:11" ht="14.25" customHeight="1" x14ac:dyDescent="0.2">
      <c r="A32" s="144"/>
      <c r="B32" s="116"/>
      <c r="D32" s="114"/>
      <c r="F32" s="120"/>
      <c r="G32" s="104" t="s">
        <v>0</v>
      </c>
      <c r="H32" s="3" t="s">
        <v>0</v>
      </c>
      <c r="I32" s="3" t="s">
        <v>0</v>
      </c>
      <c r="J32" s="99"/>
    </row>
    <row r="33" spans="1:15" ht="14.25" customHeight="1" thickBot="1" x14ac:dyDescent="0.25">
      <c r="A33" s="22"/>
      <c r="C33" s="85"/>
      <c r="D33" s="165"/>
      <c r="E33" s="42" t="s">
        <v>75</v>
      </c>
      <c r="F33" s="43"/>
      <c r="G33" s="101">
        <f>SUM(G5:G32)</f>
        <v>48634239.729999997</v>
      </c>
      <c r="H33" s="101">
        <f>SUM(H5:H32)</f>
        <v>48563155.589999996</v>
      </c>
      <c r="I33" s="101">
        <f>SUM(I5:I32)</f>
        <v>48564262.349999994</v>
      </c>
      <c r="J33" s="101">
        <f>SUM(J5:J32)</f>
        <v>437094.59000000014</v>
      </c>
      <c r="K33" s="101">
        <f>SUM(K5:K32)</f>
        <v>437094.59000000014</v>
      </c>
      <c r="L33" s="101"/>
      <c r="M33" s="101"/>
      <c r="N33" s="101"/>
      <c r="O33" s="101"/>
    </row>
    <row r="34" spans="1:15" ht="14.25" customHeight="1" x14ac:dyDescent="0.2">
      <c r="A34" s="144"/>
      <c r="B34" s="116"/>
      <c r="D34" s="114"/>
      <c r="F34" s="27"/>
      <c r="G34" s="96"/>
      <c r="H34" s="96"/>
      <c r="J34" s="99"/>
    </row>
    <row r="35" spans="1:15" ht="14.25" customHeight="1" x14ac:dyDescent="0.2">
      <c r="A35" s="144"/>
      <c r="B35" s="116"/>
      <c r="D35" s="114"/>
      <c r="F35" s="27"/>
      <c r="G35" s="96"/>
      <c r="H35" s="96"/>
      <c r="J35" s="99"/>
    </row>
    <row r="36" spans="1:15" ht="14.25" customHeight="1" x14ac:dyDescent="0.2">
      <c r="A36" s="144"/>
      <c r="B36" s="116"/>
      <c r="D36" s="114"/>
      <c r="F36" s="27"/>
      <c r="G36" s="96"/>
      <c r="H36" s="96"/>
      <c r="J36" s="99"/>
    </row>
    <row r="37" spans="1:15" ht="14.25" customHeight="1" x14ac:dyDescent="0.2">
      <c r="A37" s="144"/>
      <c r="B37" s="116"/>
      <c r="D37" s="114"/>
      <c r="F37" s="27"/>
      <c r="G37" s="96"/>
      <c r="H37" s="96"/>
      <c r="J37" s="99"/>
    </row>
    <row r="38" spans="1:15" ht="14.25" customHeight="1" x14ac:dyDescent="0.2"/>
    <row r="39" spans="1:15" ht="14.25" customHeight="1" x14ac:dyDescent="0.2">
      <c r="A39" s="144"/>
      <c r="B39" s="152"/>
      <c r="C39" s="85"/>
      <c r="D39" s="165"/>
      <c r="E39" s="22"/>
      <c r="F39" s="23"/>
      <c r="G39" s="118"/>
      <c r="H39" s="118"/>
      <c r="I39" s="118"/>
      <c r="J39" s="118" t="s">
        <v>115</v>
      </c>
      <c r="K39" s="150"/>
      <c r="L39" s="118" t="s">
        <v>115</v>
      </c>
      <c r="M39" s="118" t="s">
        <v>233</v>
      </c>
      <c r="N39" s="118" t="s">
        <v>234</v>
      </c>
      <c r="O39" s="118" t="s">
        <v>235</v>
      </c>
    </row>
    <row r="40" spans="1:15" x14ac:dyDescent="0.2">
      <c r="A40" s="22" t="s">
        <v>17</v>
      </c>
      <c r="B40" s="84"/>
      <c r="C40" s="85" t="s">
        <v>18</v>
      </c>
      <c r="D40" s="165" t="s">
        <v>105</v>
      </c>
      <c r="E40" s="22" t="s">
        <v>19</v>
      </c>
      <c r="F40" s="23" t="s">
        <v>20</v>
      </c>
      <c r="G40" s="83" t="s">
        <v>21</v>
      </c>
      <c r="H40" s="150"/>
      <c r="I40" s="151"/>
      <c r="J40" s="118" t="s">
        <v>24</v>
      </c>
      <c r="K40" s="150" t="s">
        <v>74</v>
      </c>
      <c r="L40" s="118" t="s">
        <v>24</v>
      </c>
      <c r="M40" s="118" t="s">
        <v>24</v>
      </c>
      <c r="N40" s="118" t="s">
        <v>24</v>
      </c>
      <c r="O40" s="118" t="s">
        <v>24</v>
      </c>
    </row>
    <row r="41" spans="1:15" s="22" customFormat="1" ht="14.25" customHeight="1" x14ac:dyDescent="0.2">
      <c r="A41" s="24"/>
      <c r="B41" s="153"/>
      <c r="C41" s="86" t="s">
        <v>25</v>
      </c>
      <c r="D41" s="166" t="s">
        <v>106</v>
      </c>
      <c r="E41" s="24" t="s">
        <v>26</v>
      </c>
      <c r="F41" s="25" t="s">
        <v>27</v>
      </c>
      <c r="G41" s="154" t="s">
        <v>28</v>
      </c>
      <c r="H41" s="155" t="s">
        <v>22</v>
      </c>
      <c r="I41" s="155" t="s">
        <v>23</v>
      </c>
      <c r="J41" s="156" t="s">
        <v>29</v>
      </c>
      <c r="K41" s="157" t="s">
        <v>29</v>
      </c>
      <c r="L41" s="156" t="s">
        <v>29</v>
      </c>
      <c r="M41" s="156" t="s">
        <v>29</v>
      </c>
      <c r="N41" s="156" t="s">
        <v>29</v>
      </c>
      <c r="O41" s="156" t="s">
        <v>29</v>
      </c>
    </row>
    <row r="42" spans="1:15" ht="12" customHeight="1" x14ac:dyDescent="0.2">
      <c r="A42" s="22"/>
      <c r="C42" s="85"/>
      <c r="D42" s="165"/>
      <c r="E42" s="42"/>
      <c r="F42" s="43"/>
      <c r="H42" s="96"/>
    </row>
    <row r="43" spans="1:15" ht="12" customHeight="1" x14ac:dyDescent="0.2">
      <c r="A43" s="22"/>
      <c r="C43" s="85"/>
      <c r="D43" s="165"/>
      <c r="E43" s="42"/>
      <c r="F43" s="43"/>
      <c r="G43" s="96"/>
      <c r="H43" s="99"/>
    </row>
    <row r="44" spans="1:15" ht="12" customHeight="1" x14ac:dyDescent="0.2">
      <c r="A44" s="22" t="s">
        <v>129</v>
      </c>
      <c r="B44" s="116"/>
      <c r="C44" s="169" t="s">
        <v>110</v>
      </c>
      <c r="D44" s="192">
        <f>SUM(D5)</f>
        <v>4.6325000000000003</v>
      </c>
      <c r="E44" s="211"/>
      <c r="F44" s="193">
        <v>45291</v>
      </c>
      <c r="G44" s="194">
        <v>13427399.77</v>
      </c>
      <c r="H44" s="194">
        <f>SUM(G44)</f>
        <v>13427399.77</v>
      </c>
      <c r="I44" s="194">
        <f>SUM(G44)</f>
        <v>13427399.77</v>
      </c>
      <c r="J44" s="198">
        <v>121669.04</v>
      </c>
      <c r="K44" s="195">
        <f>SUM(J44+L44+M44+N44)</f>
        <v>121669.04</v>
      </c>
    </row>
    <row r="45" spans="1:15" ht="14.25" customHeight="1" x14ac:dyDescent="0.2">
      <c r="D45" s="114"/>
      <c r="E45" s="28"/>
      <c r="F45" s="27"/>
      <c r="G45" s="96"/>
      <c r="H45" s="3" t="s">
        <v>0</v>
      </c>
      <c r="I45" s="96"/>
    </row>
    <row r="46" spans="1:15" ht="14.25" customHeight="1" x14ac:dyDescent="0.2">
      <c r="A46" s="22" t="s">
        <v>6</v>
      </c>
      <c r="B46" s="116"/>
      <c r="C46" s="169" t="s">
        <v>110</v>
      </c>
      <c r="D46" s="192">
        <f>SUM(D5)</f>
        <v>4.6325000000000003</v>
      </c>
      <c r="E46" s="169"/>
      <c r="F46" s="193">
        <v>45291</v>
      </c>
      <c r="G46" s="198">
        <v>6052.41</v>
      </c>
      <c r="H46" s="194">
        <f>SUM(G46)</f>
        <v>6052.41</v>
      </c>
      <c r="I46" s="194">
        <f>SUM(G46)</f>
        <v>6052.41</v>
      </c>
      <c r="J46" s="198">
        <v>52.55</v>
      </c>
      <c r="K46" s="195">
        <f>SUM(J46+L46+M46+N46)</f>
        <v>52.55</v>
      </c>
    </row>
    <row r="47" spans="1:15" x14ac:dyDescent="0.2">
      <c r="A47" s="22"/>
      <c r="B47" s="116"/>
      <c r="D47" s="114"/>
      <c r="F47" s="27"/>
      <c r="G47" s="98"/>
      <c r="H47" s="98"/>
      <c r="I47" s="98"/>
    </row>
    <row r="48" spans="1:15" ht="12" customHeight="1" x14ac:dyDescent="0.2">
      <c r="A48" s="22" t="s">
        <v>78</v>
      </c>
      <c r="B48" s="116"/>
      <c r="C48" s="169" t="s">
        <v>110</v>
      </c>
      <c r="D48" s="192">
        <f>SUM(D5)</f>
        <v>4.6325000000000003</v>
      </c>
      <c r="E48" s="169"/>
      <c r="F48" s="193">
        <v>45291</v>
      </c>
      <c r="G48" s="212">
        <v>5124.3100000000004</v>
      </c>
      <c r="H48" s="194">
        <f>SUM(G48)</f>
        <v>5124.3100000000004</v>
      </c>
      <c r="I48" s="194">
        <f>SUM(G48)</f>
        <v>5124.3100000000004</v>
      </c>
      <c r="J48" s="212">
        <v>44.49</v>
      </c>
      <c r="K48" s="195">
        <f>SUM(J48+L48+M48+N48)</f>
        <v>44.49</v>
      </c>
      <c r="L48" s="98"/>
      <c r="M48" s="98"/>
      <c r="N48" s="98"/>
    </row>
    <row r="49" spans="1:14" ht="12" customHeight="1" x14ac:dyDescent="0.2">
      <c r="A49" s="22"/>
      <c r="B49" s="116"/>
      <c r="D49" s="114"/>
      <c r="F49" s="27"/>
      <c r="G49" s="98"/>
      <c r="H49" s="96"/>
      <c r="I49" s="96"/>
      <c r="J49" s="98"/>
      <c r="L49" s="98"/>
      <c r="M49" s="98"/>
      <c r="N49" s="98"/>
    </row>
    <row r="50" spans="1:14" ht="12" customHeight="1" x14ac:dyDescent="0.2">
      <c r="A50" s="22"/>
      <c r="B50" s="93"/>
      <c r="D50" s="114"/>
      <c r="F50" s="27"/>
      <c r="G50" s="98"/>
      <c r="H50" s="98"/>
      <c r="I50" s="98"/>
      <c r="J50" s="98"/>
      <c r="L50" s="98"/>
      <c r="M50" s="98"/>
      <c r="N50" s="98"/>
    </row>
    <row r="51" spans="1:14" ht="12" customHeight="1" x14ac:dyDescent="0.2">
      <c r="A51" s="22" t="s">
        <v>117</v>
      </c>
      <c r="B51" s="93"/>
      <c r="C51" s="169" t="s">
        <v>110</v>
      </c>
      <c r="D51" s="192">
        <f>SUM(D5)</f>
        <v>4.6325000000000003</v>
      </c>
      <c r="E51" s="169"/>
      <c r="F51" s="193">
        <v>45291</v>
      </c>
      <c r="G51" s="212">
        <v>9250984.3699999992</v>
      </c>
      <c r="H51" s="194">
        <f>SUM(G51)</f>
        <v>9250984.3699999992</v>
      </c>
      <c r="I51" s="194">
        <f>SUM(G51)</f>
        <v>9250984.3699999992</v>
      </c>
      <c r="J51" s="212">
        <v>61267.199999999997</v>
      </c>
      <c r="K51" s="195">
        <f t="shared" ref="K51:K57" si="2">SUM(J51+L51+M51+N51)</f>
        <v>61267.199999999997</v>
      </c>
      <c r="L51" s="98"/>
      <c r="M51" s="98"/>
      <c r="N51" s="98"/>
    </row>
    <row r="52" spans="1:14" ht="12" customHeight="1" x14ac:dyDescent="0.2">
      <c r="A52" s="22"/>
      <c r="B52" s="93"/>
      <c r="C52" s="87" t="s">
        <v>198</v>
      </c>
      <c r="D52" s="114">
        <v>5.3529999999999998</v>
      </c>
      <c r="E52" t="s">
        <v>225</v>
      </c>
      <c r="F52" s="27">
        <v>45323</v>
      </c>
      <c r="G52" s="98">
        <v>1293000</v>
      </c>
      <c r="H52" s="98">
        <v>1259562.19</v>
      </c>
      <c r="I52" s="98">
        <v>1287323.73</v>
      </c>
      <c r="J52" s="98">
        <v>16996.080000000002</v>
      </c>
      <c r="K52" s="102">
        <f t="shared" si="2"/>
        <v>16996.080000000002</v>
      </c>
      <c r="L52" s="98"/>
      <c r="M52" s="98"/>
      <c r="N52" s="98"/>
    </row>
    <row r="53" spans="1:14" ht="12" customHeight="1" x14ac:dyDescent="0.2">
      <c r="A53" s="22"/>
      <c r="B53" s="93"/>
      <c r="C53" s="169" t="s">
        <v>132</v>
      </c>
      <c r="D53" s="192">
        <v>5.2649999999999997</v>
      </c>
      <c r="E53" s="169" t="s">
        <v>226</v>
      </c>
      <c r="F53" s="193">
        <v>45519</v>
      </c>
      <c r="G53" s="212">
        <v>750000</v>
      </c>
      <c r="H53" s="212">
        <v>737524.52</v>
      </c>
      <c r="I53" s="212">
        <v>737752.5</v>
      </c>
      <c r="J53" s="212">
        <v>9730.84</v>
      </c>
      <c r="K53" s="195">
        <f t="shared" si="2"/>
        <v>9730.84</v>
      </c>
      <c r="L53" s="98"/>
      <c r="M53" s="98"/>
      <c r="N53" s="98"/>
    </row>
    <row r="54" spans="1:14" ht="12.75" customHeight="1" x14ac:dyDescent="0.2">
      <c r="A54" s="22"/>
      <c r="B54" s="93"/>
      <c r="C54" s="87" t="s">
        <v>227</v>
      </c>
      <c r="D54" s="114">
        <v>5.05</v>
      </c>
      <c r="E54" t="s">
        <v>228</v>
      </c>
      <c r="F54" s="27">
        <v>45852</v>
      </c>
      <c r="G54" s="98">
        <v>243000</v>
      </c>
      <c r="H54" s="98">
        <v>243000</v>
      </c>
      <c r="I54" s="98">
        <v>243235.71</v>
      </c>
      <c r="J54" s="98">
        <v>3062.68</v>
      </c>
      <c r="K54" s="102">
        <f t="shared" si="2"/>
        <v>3062.68</v>
      </c>
      <c r="L54" s="98"/>
      <c r="M54" s="98"/>
      <c r="N54" s="98"/>
    </row>
    <row r="55" spans="1:14" ht="12" customHeight="1" x14ac:dyDescent="0.2">
      <c r="A55" s="22"/>
      <c r="B55" s="93"/>
      <c r="C55" s="205" t="s">
        <v>200</v>
      </c>
      <c r="D55" s="206">
        <v>5.05</v>
      </c>
      <c r="E55" s="205" t="s">
        <v>201</v>
      </c>
      <c r="F55" s="207">
        <v>45238</v>
      </c>
      <c r="G55" s="213">
        <v>0</v>
      </c>
      <c r="H55" s="213">
        <v>0</v>
      </c>
      <c r="I55" s="213">
        <v>0</v>
      </c>
      <c r="J55" s="98">
        <v>1277.56</v>
      </c>
      <c r="K55" s="102">
        <f t="shared" si="2"/>
        <v>1277.56</v>
      </c>
      <c r="L55" s="98"/>
      <c r="M55" s="98"/>
      <c r="N55" s="98"/>
    </row>
    <row r="56" spans="1:14" ht="12" customHeight="1" x14ac:dyDescent="0.2">
      <c r="A56" s="22"/>
      <c r="B56" s="93"/>
      <c r="C56" s="205" t="s">
        <v>202</v>
      </c>
      <c r="D56" s="206">
        <v>5</v>
      </c>
      <c r="E56" s="205" t="s">
        <v>203</v>
      </c>
      <c r="F56" s="207">
        <v>45238</v>
      </c>
      <c r="G56" s="213">
        <v>0</v>
      </c>
      <c r="H56" s="213">
        <v>0</v>
      </c>
      <c r="I56" s="213">
        <v>0</v>
      </c>
      <c r="J56" s="98">
        <v>1264.5999999999999</v>
      </c>
      <c r="K56" s="102">
        <f t="shared" si="2"/>
        <v>1264.5999999999999</v>
      </c>
      <c r="L56" s="98"/>
      <c r="M56" s="98"/>
      <c r="N56" s="98"/>
    </row>
    <row r="57" spans="1:14" ht="12" customHeight="1" x14ac:dyDescent="0.2">
      <c r="A57" s="22"/>
      <c r="B57" s="93"/>
      <c r="C57" s="205" t="s">
        <v>132</v>
      </c>
      <c r="D57" s="206">
        <v>4.8010000000000002</v>
      </c>
      <c r="E57" s="205" t="s">
        <v>204</v>
      </c>
      <c r="F57" s="207">
        <v>45291</v>
      </c>
      <c r="G57" s="213">
        <v>0</v>
      </c>
      <c r="H57" s="213">
        <v>0</v>
      </c>
      <c r="I57" s="213">
        <v>0</v>
      </c>
      <c r="J57" s="98">
        <v>10116.870000000001</v>
      </c>
      <c r="K57" s="102">
        <f t="shared" si="2"/>
        <v>10116.870000000001</v>
      </c>
      <c r="L57" s="98"/>
      <c r="M57" s="98"/>
      <c r="N57" s="98"/>
    </row>
    <row r="58" spans="1:14" x14ac:dyDescent="0.2">
      <c r="A58" s="22"/>
      <c r="B58" s="93"/>
      <c r="D58" s="114"/>
      <c r="F58" s="27"/>
      <c r="G58" s="98"/>
      <c r="H58" s="98"/>
      <c r="I58" s="98"/>
      <c r="J58" s="98"/>
      <c r="L58" s="98"/>
      <c r="M58" s="98"/>
      <c r="N58" s="98"/>
    </row>
    <row r="59" spans="1:14" ht="12" customHeight="1" x14ac:dyDescent="0.2">
      <c r="A59" s="22"/>
      <c r="B59" s="93"/>
      <c r="D59" s="114"/>
      <c r="F59" s="27"/>
      <c r="G59" s="98"/>
      <c r="H59" s="98"/>
      <c r="I59" s="98"/>
      <c r="J59" s="98"/>
      <c r="L59" s="98"/>
      <c r="M59" s="98"/>
      <c r="N59" s="98"/>
    </row>
    <row r="60" spans="1:14" ht="12" customHeight="1" x14ac:dyDescent="0.2">
      <c r="A60" s="22" t="s">
        <v>7</v>
      </c>
      <c r="C60" s="169" t="s">
        <v>110</v>
      </c>
      <c r="D60" s="192">
        <f>SUM(D5)</f>
        <v>4.6325000000000003</v>
      </c>
      <c r="E60" s="169"/>
      <c r="F60" s="193">
        <v>45291</v>
      </c>
      <c r="G60" s="198">
        <v>82954.61</v>
      </c>
      <c r="H60" s="194">
        <f>SUM(G60)</f>
        <v>82954.61</v>
      </c>
      <c r="I60" s="194">
        <f>SUM(G60)</f>
        <v>82954.61</v>
      </c>
      <c r="J60" s="198">
        <v>725.49</v>
      </c>
      <c r="K60" s="195">
        <f>SUM(J60+L60+M60+N60)</f>
        <v>725.49</v>
      </c>
    </row>
    <row r="61" spans="1:14" ht="12" customHeight="1" x14ac:dyDescent="0.2">
      <c r="C61" s="87" t="s">
        <v>131</v>
      </c>
      <c r="D61" s="114">
        <v>5.14</v>
      </c>
      <c r="F61" s="27">
        <v>45291</v>
      </c>
      <c r="G61" s="97">
        <v>8240.41</v>
      </c>
      <c r="H61" s="96">
        <f>SUM(G61)</f>
        <v>8240.41</v>
      </c>
      <c r="I61" s="96">
        <f>SUM(G61)</f>
        <v>8240.41</v>
      </c>
      <c r="J61" s="97">
        <v>110.46</v>
      </c>
      <c r="K61" s="102">
        <f>SUM(J61+L61+M61+N61)</f>
        <v>110.46</v>
      </c>
    </row>
    <row r="62" spans="1:14" ht="12" customHeight="1" x14ac:dyDescent="0.2">
      <c r="C62" s="169" t="s">
        <v>206</v>
      </c>
      <c r="D62" s="192">
        <v>5.27</v>
      </c>
      <c r="E62" s="169"/>
      <c r="F62" s="193">
        <v>45291</v>
      </c>
      <c r="G62" s="198">
        <v>518789.23</v>
      </c>
      <c r="H62" s="194">
        <f>SUM(G62)</f>
        <v>518789.23</v>
      </c>
      <c r="I62" s="194">
        <f>SUM(G62)</f>
        <v>518789.23</v>
      </c>
      <c r="J62" s="198">
        <v>7229.84</v>
      </c>
      <c r="K62" s="195">
        <f>SUM(J62+L62+M62+N62)</f>
        <v>7229.84</v>
      </c>
    </row>
    <row r="63" spans="1:14" ht="12" customHeight="1" x14ac:dyDescent="0.2">
      <c r="C63" s="87" t="s">
        <v>183</v>
      </c>
      <c r="D63" s="114">
        <v>5.25</v>
      </c>
      <c r="F63" s="27">
        <v>45408</v>
      </c>
      <c r="G63" s="97">
        <v>1500000</v>
      </c>
      <c r="H63" s="97">
        <v>1500000</v>
      </c>
      <c r="I63" s="97">
        <v>1500000</v>
      </c>
      <c r="J63" s="97">
        <v>19795.64</v>
      </c>
      <c r="K63" s="102">
        <f>SUM(J63+L63+M63+N63)</f>
        <v>19795.64</v>
      </c>
    </row>
    <row r="64" spans="1:14" ht="12" customHeight="1" x14ac:dyDescent="0.2">
      <c r="D64" s="114"/>
      <c r="F64" s="27"/>
      <c r="H64" s="97"/>
      <c r="I64" s="97"/>
    </row>
    <row r="65" spans="1:14" ht="12" customHeight="1" x14ac:dyDescent="0.2">
      <c r="A65" s="22"/>
      <c r="D65" s="114"/>
      <c r="F65" s="27"/>
      <c r="H65" s="97"/>
      <c r="I65" s="97"/>
    </row>
    <row r="66" spans="1:14" ht="12" customHeight="1" x14ac:dyDescent="0.2">
      <c r="A66" s="22" t="s">
        <v>8</v>
      </c>
      <c r="C66" s="169" t="s">
        <v>110</v>
      </c>
      <c r="D66" s="192">
        <f>SUM(D5)</f>
        <v>4.6325000000000003</v>
      </c>
      <c r="E66" s="169"/>
      <c r="F66" s="193">
        <v>45291</v>
      </c>
      <c r="G66" s="194">
        <v>1933695.04</v>
      </c>
      <c r="H66" s="194">
        <f>SUM(G66)</f>
        <v>1933695.04</v>
      </c>
      <c r="I66" s="194">
        <f>SUM(G66)</f>
        <v>1933695.04</v>
      </c>
      <c r="J66" s="198">
        <v>16161.64</v>
      </c>
      <c r="K66" s="195">
        <f>SUM(J66+L66+M66+N66)</f>
        <v>16161.64</v>
      </c>
    </row>
    <row r="67" spans="1:14" ht="12" customHeight="1" x14ac:dyDescent="0.2">
      <c r="C67" s="87" t="s">
        <v>131</v>
      </c>
      <c r="D67" s="114">
        <v>5.14</v>
      </c>
      <c r="E67" t="s">
        <v>205</v>
      </c>
      <c r="F67" s="27">
        <v>45291</v>
      </c>
      <c r="G67" s="97">
        <v>4224.21</v>
      </c>
      <c r="H67" s="96">
        <f>SUM(G67)</f>
        <v>4224.21</v>
      </c>
      <c r="I67" s="96">
        <f>SUM(G67)</f>
        <v>4224.21</v>
      </c>
      <c r="J67" s="97">
        <v>56.63</v>
      </c>
      <c r="K67" s="102">
        <f>SUM(J67+L67+M67+N67)</f>
        <v>56.63</v>
      </c>
    </row>
    <row r="68" spans="1:14" ht="12" customHeight="1" x14ac:dyDescent="0.2">
      <c r="C68" s="169" t="s">
        <v>183</v>
      </c>
      <c r="D68" s="192">
        <v>5.25</v>
      </c>
      <c r="E68" s="169" t="s">
        <v>205</v>
      </c>
      <c r="F68" s="193">
        <v>45408</v>
      </c>
      <c r="G68" s="198">
        <v>1000000</v>
      </c>
      <c r="H68" s="198">
        <v>1000000</v>
      </c>
      <c r="I68" s="198">
        <v>1000000</v>
      </c>
      <c r="J68" s="198">
        <v>13197.4</v>
      </c>
      <c r="K68" s="195">
        <f>SUM(J68+L68+M68+N68)</f>
        <v>13197.4</v>
      </c>
    </row>
    <row r="69" spans="1:14" ht="12" customHeight="1" x14ac:dyDescent="0.2">
      <c r="D69" s="114"/>
      <c r="F69" s="27"/>
      <c r="H69" s="97"/>
      <c r="I69" s="97"/>
    </row>
    <row r="70" spans="1:14" ht="12" customHeight="1" x14ac:dyDescent="0.2">
      <c r="D70" s="114"/>
      <c r="F70" s="27"/>
      <c r="H70" s="97"/>
      <c r="I70" s="97"/>
    </row>
    <row r="71" spans="1:14" s="22" customFormat="1" ht="14.25" customHeight="1" x14ac:dyDescent="0.2">
      <c r="A71" s="22" t="s">
        <v>9</v>
      </c>
      <c r="B71" s="80"/>
      <c r="C71" s="169" t="s">
        <v>110</v>
      </c>
      <c r="D71" s="192">
        <f>SUM(D5)</f>
        <v>4.6325000000000003</v>
      </c>
      <c r="E71" s="169"/>
      <c r="F71" s="193">
        <v>45291</v>
      </c>
      <c r="G71" s="194">
        <v>2201019.69</v>
      </c>
      <c r="H71" s="194">
        <f>SUM(G71)</f>
        <v>2201019.69</v>
      </c>
      <c r="I71" s="194">
        <f>SUM(G71)</f>
        <v>2201019.69</v>
      </c>
      <c r="J71" s="198">
        <v>23713.24</v>
      </c>
      <c r="K71" s="195">
        <f>SUM(J71+L71+M71+N71)</f>
        <v>23713.24</v>
      </c>
      <c r="L71" s="97"/>
      <c r="M71" s="97"/>
      <c r="N71" s="97"/>
    </row>
    <row r="72" spans="1:14" s="22" customFormat="1" ht="14.25" customHeight="1" x14ac:dyDescent="0.2">
      <c r="B72" s="80"/>
      <c r="C72" s="87"/>
      <c r="D72" s="114"/>
      <c r="E72"/>
      <c r="F72" s="27"/>
      <c r="G72" s="96"/>
      <c r="H72" s="96"/>
      <c r="I72" s="96"/>
      <c r="J72" s="97"/>
      <c r="K72" s="102"/>
      <c r="L72" s="97"/>
      <c r="M72" s="97"/>
      <c r="N72" s="97"/>
    </row>
    <row r="73" spans="1:14" s="22" customFormat="1" x14ac:dyDescent="0.2">
      <c r="B73" s="80"/>
      <c r="C73" s="87"/>
      <c r="D73" s="114"/>
      <c r="E73"/>
      <c r="F73" s="27"/>
      <c r="G73" s="96"/>
      <c r="H73" s="96"/>
      <c r="I73" s="96"/>
      <c r="J73" s="97"/>
      <c r="K73" s="102"/>
      <c r="L73" s="97"/>
      <c r="M73" s="97"/>
      <c r="N73" s="97"/>
    </row>
    <row r="74" spans="1:14" x14ac:dyDescent="0.2">
      <c r="A74" s="22" t="s">
        <v>10</v>
      </c>
      <c r="B74" s="80"/>
      <c r="C74" s="169" t="s">
        <v>110</v>
      </c>
      <c r="D74" s="192">
        <f>SUM(D5)</f>
        <v>4.6325000000000003</v>
      </c>
      <c r="E74" s="169"/>
      <c r="F74" s="193">
        <v>45291</v>
      </c>
      <c r="G74" s="194">
        <v>72045.14</v>
      </c>
      <c r="H74" s="194">
        <f>SUM(G74)</f>
        <v>72045.14</v>
      </c>
      <c r="I74" s="194">
        <f>SUM(G74)</f>
        <v>72045.14</v>
      </c>
      <c r="J74" s="198">
        <v>620.75</v>
      </c>
      <c r="K74" s="195">
        <f>SUM(J74+L74+M74+N74)</f>
        <v>620.75</v>
      </c>
    </row>
    <row r="75" spans="1:14" x14ac:dyDescent="0.2">
      <c r="A75" s="22"/>
      <c r="B75" s="80"/>
      <c r="D75" s="114"/>
      <c r="F75" s="27"/>
      <c r="G75" s="96"/>
      <c r="H75" s="96"/>
      <c r="I75" s="96"/>
    </row>
    <row r="76" spans="1:14" x14ac:dyDescent="0.2">
      <c r="A76" s="126"/>
      <c r="B76" s="127"/>
      <c r="C76" s="128"/>
      <c r="D76" s="129"/>
      <c r="E76" s="130"/>
      <c r="F76" s="27"/>
      <c r="G76" s="131"/>
      <c r="H76" s="131"/>
      <c r="I76" s="131"/>
      <c r="J76" s="132"/>
      <c r="L76" s="132"/>
      <c r="M76" s="132"/>
      <c r="N76" s="132"/>
    </row>
    <row r="77" spans="1:14" s="130" customFormat="1" x14ac:dyDescent="0.2">
      <c r="A77" s="22" t="s">
        <v>31</v>
      </c>
      <c r="B77" s="78"/>
      <c r="C77" s="169" t="s">
        <v>110</v>
      </c>
      <c r="D77" s="192">
        <f>SUM(D5)</f>
        <v>4.6325000000000003</v>
      </c>
      <c r="E77" s="169"/>
      <c r="F77" s="193">
        <v>45291</v>
      </c>
      <c r="G77" s="194">
        <v>1525695.72</v>
      </c>
      <c r="H77" s="194">
        <f>SUM(G77)</f>
        <v>1525695.72</v>
      </c>
      <c r="I77" s="194">
        <f>SUM(G77)</f>
        <v>1525695.72</v>
      </c>
      <c r="J77" s="214" t="s">
        <v>171</v>
      </c>
      <c r="K77" s="198" t="s">
        <v>90</v>
      </c>
      <c r="L77" s="104"/>
      <c r="M77" s="104"/>
      <c r="N77" s="104"/>
    </row>
    <row r="78" spans="1:14" s="130" customFormat="1" x14ac:dyDescent="0.2">
      <c r="A78" s="22"/>
      <c r="B78" s="78"/>
      <c r="C78" s="87"/>
      <c r="D78" s="114"/>
      <c r="E78"/>
      <c r="F78" s="27"/>
      <c r="G78" s="96"/>
      <c r="H78" s="96"/>
      <c r="I78" s="96"/>
      <c r="J78" s="104"/>
      <c r="K78" s="97"/>
      <c r="L78" s="104"/>
      <c r="M78" s="104"/>
      <c r="N78" s="104"/>
    </row>
    <row r="79" spans="1:14" s="130" customFormat="1" x14ac:dyDescent="0.2">
      <c r="A79" s="22"/>
      <c r="B79" s="78"/>
      <c r="C79" s="87"/>
      <c r="D79" s="114"/>
      <c r="E79"/>
      <c r="F79" s="27"/>
      <c r="G79" s="96"/>
      <c r="H79" s="96"/>
      <c r="I79" s="96"/>
      <c r="J79" s="104"/>
      <c r="K79" s="97"/>
      <c r="L79" s="104"/>
      <c r="M79" s="104"/>
      <c r="N79" s="104"/>
    </row>
    <row r="80" spans="1:14" s="130" customFormat="1" x14ac:dyDescent="0.2">
      <c r="B80" s="78"/>
      <c r="C80" s="87"/>
      <c r="D80" s="114"/>
      <c r="E80"/>
      <c r="F80" s="27"/>
      <c r="G80" s="96"/>
      <c r="H80" s="96"/>
      <c r="I80" s="96"/>
      <c r="J80" s="104"/>
      <c r="K80" s="97"/>
      <c r="L80" s="104"/>
      <c r="M80" s="104"/>
      <c r="N80" s="104"/>
    </row>
    <row r="81" spans="1:15" s="130" customFormat="1" x14ac:dyDescent="0.2">
      <c r="A81" s="22"/>
      <c r="B81" s="78"/>
      <c r="C81" s="87"/>
      <c r="D81" s="114"/>
      <c r="E81"/>
      <c r="F81" s="27"/>
      <c r="G81" s="96"/>
      <c r="H81" s="96"/>
      <c r="I81" s="96"/>
      <c r="J81" s="104"/>
      <c r="K81" s="97"/>
      <c r="L81" s="104"/>
      <c r="M81" s="104"/>
      <c r="N81" s="104"/>
    </row>
    <row r="82" spans="1:15" x14ac:dyDescent="0.2">
      <c r="A82" s="22"/>
      <c r="B82" s="84"/>
      <c r="C82" s="85"/>
      <c r="D82" s="165"/>
      <c r="E82" s="22"/>
      <c r="F82" s="23"/>
      <c r="G82" s="118"/>
      <c r="H82" s="118"/>
      <c r="I82" s="118"/>
      <c r="J82" s="118" t="s">
        <v>115</v>
      </c>
      <c r="K82" s="150"/>
      <c r="L82" s="118" t="s">
        <v>115</v>
      </c>
      <c r="M82" s="118" t="s">
        <v>233</v>
      </c>
      <c r="N82" s="118" t="s">
        <v>234</v>
      </c>
      <c r="O82" s="118" t="s">
        <v>235</v>
      </c>
    </row>
    <row r="83" spans="1:15" x14ac:dyDescent="0.2">
      <c r="A83" s="22" t="s">
        <v>17</v>
      </c>
      <c r="B83" s="84"/>
      <c r="C83" s="85" t="s">
        <v>18</v>
      </c>
      <c r="D83" s="165" t="s">
        <v>105</v>
      </c>
      <c r="E83" s="22" t="s">
        <v>19</v>
      </c>
      <c r="F83" s="23" t="s">
        <v>20</v>
      </c>
      <c r="G83" s="83" t="s">
        <v>21</v>
      </c>
      <c r="H83" s="150"/>
      <c r="I83" s="151"/>
      <c r="J83" s="118" t="s">
        <v>24</v>
      </c>
      <c r="K83" s="150" t="s">
        <v>74</v>
      </c>
      <c r="L83" s="118" t="s">
        <v>24</v>
      </c>
      <c r="M83" s="118" t="s">
        <v>24</v>
      </c>
      <c r="N83" s="118" t="s">
        <v>24</v>
      </c>
      <c r="O83" s="118" t="s">
        <v>24</v>
      </c>
    </row>
    <row r="84" spans="1:15" s="22" customFormat="1" ht="12" customHeight="1" x14ac:dyDescent="0.2">
      <c r="A84" s="24"/>
      <c r="B84" s="153"/>
      <c r="C84" s="86" t="s">
        <v>25</v>
      </c>
      <c r="D84" s="166" t="s">
        <v>106</v>
      </c>
      <c r="E84" s="24" t="s">
        <v>26</v>
      </c>
      <c r="F84" s="25" t="s">
        <v>27</v>
      </c>
      <c r="G84" s="154" t="s">
        <v>28</v>
      </c>
      <c r="H84" s="155" t="s">
        <v>22</v>
      </c>
      <c r="I84" s="155" t="s">
        <v>23</v>
      </c>
      <c r="J84" s="156" t="s">
        <v>29</v>
      </c>
      <c r="K84" s="157" t="s">
        <v>29</v>
      </c>
      <c r="L84" s="156" t="s">
        <v>29</v>
      </c>
      <c r="M84" s="156" t="s">
        <v>29</v>
      </c>
      <c r="N84" s="156" t="s">
        <v>29</v>
      </c>
      <c r="O84" s="156" t="s">
        <v>29</v>
      </c>
    </row>
    <row r="85" spans="1:15" s="130" customFormat="1" x14ac:dyDescent="0.2">
      <c r="A85" s="22"/>
      <c r="B85" s="78"/>
      <c r="C85" s="87"/>
      <c r="D85" s="114"/>
      <c r="E85"/>
      <c r="F85" s="27"/>
      <c r="G85" s="96"/>
      <c r="H85" s="96"/>
      <c r="I85" s="96"/>
      <c r="J85" s="104"/>
      <c r="K85" s="97"/>
      <c r="L85" s="104"/>
      <c r="M85" s="104"/>
      <c r="N85" s="104"/>
    </row>
    <row r="86" spans="1:15" x14ac:dyDescent="0.2">
      <c r="A86" s="22"/>
      <c r="D86" s="114"/>
      <c r="F86" s="27"/>
      <c r="H86" s="97"/>
      <c r="I86" s="97"/>
    </row>
    <row r="87" spans="1:15" x14ac:dyDescent="0.2">
      <c r="A87" s="22" t="s">
        <v>32</v>
      </c>
      <c r="C87" s="169" t="s">
        <v>110</v>
      </c>
      <c r="D87" s="192">
        <f>SUM(D5)</f>
        <v>4.6325000000000003</v>
      </c>
      <c r="E87" s="169"/>
      <c r="F87" s="193">
        <v>45291</v>
      </c>
      <c r="G87" s="194">
        <v>249265.3</v>
      </c>
      <c r="H87" s="194">
        <f>SUM(G87)</f>
        <v>249265.3</v>
      </c>
      <c r="I87" s="194">
        <f>SUM(G87)</f>
        <v>249265.3</v>
      </c>
      <c r="J87" s="198">
        <v>1169.67</v>
      </c>
      <c r="K87" s="195">
        <f>SUM(J87+L87+M87+N87)</f>
        <v>1169.67</v>
      </c>
    </row>
    <row r="88" spans="1:15" x14ac:dyDescent="0.2">
      <c r="A88" s="22"/>
      <c r="D88" s="114"/>
      <c r="F88" s="27"/>
      <c r="G88" s="96"/>
      <c r="H88" s="96"/>
      <c r="I88" s="96"/>
    </row>
    <row r="89" spans="1:15" s="87" customFormat="1" x14ac:dyDescent="0.2">
      <c r="A89" s="22" t="s">
        <v>33</v>
      </c>
      <c r="B89" s="93"/>
      <c r="C89" s="169" t="s">
        <v>110</v>
      </c>
      <c r="D89" s="192">
        <f>SUM(D5)</f>
        <v>4.6325000000000003</v>
      </c>
      <c r="E89" s="169"/>
      <c r="F89" s="193">
        <v>45291</v>
      </c>
      <c r="G89" s="198">
        <v>215927.42</v>
      </c>
      <c r="H89" s="194">
        <f>SUM(G89)</f>
        <v>215927.42</v>
      </c>
      <c r="I89" s="194">
        <f>SUM(G89)</f>
        <v>215927.42</v>
      </c>
      <c r="J89" s="198">
        <v>1912.82</v>
      </c>
      <c r="K89" s="195">
        <f>SUM(J89+L89+M89+N89)</f>
        <v>1912.82</v>
      </c>
      <c r="L89" s="97"/>
      <c r="M89" s="97"/>
      <c r="N89" s="97"/>
    </row>
    <row r="90" spans="1:15" s="87" customFormat="1" x14ac:dyDescent="0.2">
      <c r="A90" s="22"/>
      <c r="B90" s="93"/>
      <c r="D90" s="114"/>
      <c r="E90"/>
      <c r="F90" s="27"/>
      <c r="G90" s="97"/>
      <c r="H90" s="97"/>
      <c r="I90" s="97"/>
      <c r="J90" s="97"/>
      <c r="K90" s="102"/>
      <c r="L90" s="97"/>
      <c r="M90" s="97"/>
      <c r="N90" s="97"/>
    </row>
    <row r="91" spans="1:15" x14ac:dyDescent="0.2">
      <c r="A91" s="22" t="s">
        <v>14</v>
      </c>
      <c r="C91" s="169" t="s">
        <v>110</v>
      </c>
      <c r="D91" s="192">
        <f>SUM(D5)</f>
        <v>4.6325000000000003</v>
      </c>
      <c r="E91" s="169"/>
      <c r="F91" s="193">
        <v>45291</v>
      </c>
      <c r="G91" s="194">
        <v>4831482.3600000003</v>
      </c>
      <c r="H91" s="194">
        <f>SUM(G91)</f>
        <v>4831482.3600000003</v>
      </c>
      <c r="I91" s="194">
        <f>SUM(G91)</f>
        <v>4831482.3600000003</v>
      </c>
      <c r="J91" s="198">
        <v>22762.15</v>
      </c>
      <c r="K91" s="195">
        <f>SUM(J91+L91+M91+N91)</f>
        <v>22762.15</v>
      </c>
    </row>
    <row r="92" spans="1:15" x14ac:dyDescent="0.2">
      <c r="A92" s="22"/>
      <c r="B92" s="80"/>
      <c r="D92" s="114"/>
      <c r="F92" s="27"/>
      <c r="G92" s="96"/>
      <c r="H92" s="96"/>
      <c r="I92" s="96"/>
    </row>
    <row r="93" spans="1:15" x14ac:dyDescent="0.2">
      <c r="A93" s="22" t="s">
        <v>92</v>
      </c>
      <c r="C93" s="169" t="s">
        <v>110</v>
      </c>
      <c r="D93" s="192">
        <f>SUM(D5)</f>
        <v>4.6325000000000003</v>
      </c>
      <c r="E93" s="169"/>
      <c r="F93" s="193">
        <v>45291</v>
      </c>
      <c r="G93" s="198">
        <v>1069129.01</v>
      </c>
      <c r="H93" s="194">
        <f>SUM(G93)</f>
        <v>1069129.01</v>
      </c>
      <c r="I93" s="194">
        <f>SUM(G93)</f>
        <v>1069129.01</v>
      </c>
      <c r="J93" s="198">
        <v>9281.9</v>
      </c>
      <c r="K93" s="195">
        <f>SUM(J93+L93+M93+N93)</f>
        <v>9281.9</v>
      </c>
    </row>
    <row r="94" spans="1:15" s="87" customFormat="1" x14ac:dyDescent="0.2">
      <c r="A94" s="22"/>
      <c r="B94" s="78"/>
      <c r="D94" s="114"/>
      <c r="E94"/>
      <c r="F94" s="27"/>
      <c r="G94" s="97"/>
      <c r="H94" s="97"/>
      <c r="I94" s="97"/>
      <c r="J94" s="97"/>
      <c r="K94" s="102"/>
      <c r="L94" s="97"/>
      <c r="M94" s="97"/>
      <c r="N94" s="97"/>
    </row>
    <row r="95" spans="1:15" s="87" customFormat="1" x14ac:dyDescent="0.2">
      <c r="A95" s="22"/>
      <c r="B95" s="78"/>
      <c r="D95" s="114"/>
      <c r="E95"/>
      <c r="F95" s="27"/>
      <c r="G95" s="97"/>
      <c r="H95" s="97"/>
      <c r="I95" s="97"/>
      <c r="J95" s="97"/>
      <c r="K95" s="102"/>
      <c r="L95" s="97"/>
      <c r="M95" s="97"/>
      <c r="N95" s="97"/>
    </row>
    <row r="96" spans="1:15" s="87" customFormat="1" x14ac:dyDescent="0.2"/>
    <row r="97" s="87" customFormat="1" x14ac:dyDescent="0.2"/>
    <row r="98" s="87" customFormat="1" x14ac:dyDescent="0.2"/>
    <row r="99" s="87" customFormat="1" x14ac:dyDescent="0.2"/>
    <row r="100" s="87" customFormat="1" x14ac:dyDescent="0.2"/>
    <row r="101" s="87" customFormat="1" x14ac:dyDescent="0.2"/>
    <row r="102" s="87" customFormat="1" x14ac:dyDescent="0.2"/>
    <row r="114" spans="1:15" ht="12" customHeight="1" x14ac:dyDescent="0.2"/>
    <row r="115" spans="1:15" s="22" customFormat="1" x14ac:dyDescent="0.2"/>
    <row r="116" spans="1:15" s="22" customFormat="1" x14ac:dyDescent="0.2"/>
    <row r="117" spans="1:15" ht="12" customHeight="1" x14ac:dyDescent="0.2"/>
    <row r="118" spans="1:15" ht="12" customHeight="1" x14ac:dyDescent="0.2"/>
    <row r="119" spans="1:15" ht="12" customHeight="1" x14ac:dyDescent="0.2"/>
    <row r="124" spans="1:15" x14ac:dyDescent="0.2">
      <c r="A124" s="50"/>
      <c r="B124" s="105"/>
      <c r="C124" s="106"/>
      <c r="D124" s="114"/>
      <c r="E124" s="108"/>
      <c r="F124" s="27"/>
      <c r="G124" s="109"/>
      <c r="H124" s="109"/>
      <c r="I124" s="109"/>
      <c r="J124" s="118" t="s">
        <v>115</v>
      </c>
      <c r="K124" s="103"/>
      <c r="L124" s="118" t="s">
        <v>115</v>
      </c>
      <c r="M124" s="118" t="s">
        <v>233</v>
      </c>
      <c r="N124" s="118" t="s">
        <v>234</v>
      </c>
      <c r="O124" s="118" t="s">
        <v>235</v>
      </c>
    </row>
    <row r="125" spans="1:15" s="22" customFormat="1" x14ac:dyDescent="0.2">
      <c r="A125" s="22" t="s">
        <v>17</v>
      </c>
      <c r="B125" s="84"/>
      <c r="C125" s="85" t="s">
        <v>18</v>
      </c>
      <c r="D125" s="165" t="s">
        <v>105</v>
      </c>
      <c r="E125" s="22" t="s">
        <v>19</v>
      </c>
      <c r="F125" s="23" t="s">
        <v>20</v>
      </c>
      <c r="G125" s="83" t="s">
        <v>21</v>
      </c>
      <c r="H125" s="150"/>
      <c r="I125" s="151"/>
      <c r="J125" s="118" t="s">
        <v>24</v>
      </c>
      <c r="K125" s="150" t="s">
        <v>74</v>
      </c>
      <c r="L125" s="118" t="s">
        <v>24</v>
      </c>
      <c r="M125" s="118" t="s">
        <v>24</v>
      </c>
      <c r="N125" s="118" t="s">
        <v>24</v>
      </c>
      <c r="O125" s="118" t="s">
        <v>24</v>
      </c>
    </row>
    <row r="126" spans="1:15" s="22" customFormat="1" ht="10.9" customHeight="1" x14ac:dyDescent="0.2">
      <c r="A126" s="24"/>
      <c r="B126" s="153"/>
      <c r="C126" s="86" t="s">
        <v>25</v>
      </c>
      <c r="D126" s="166" t="s">
        <v>106</v>
      </c>
      <c r="E126" s="24" t="s">
        <v>26</v>
      </c>
      <c r="F126" s="25" t="s">
        <v>27</v>
      </c>
      <c r="G126" s="154" t="s">
        <v>28</v>
      </c>
      <c r="H126" s="155" t="s">
        <v>22</v>
      </c>
      <c r="I126" s="155" t="s">
        <v>23</v>
      </c>
      <c r="J126" s="156" t="s">
        <v>29</v>
      </c>
      <c r="K126" s="157" t="s">
        <v>29</v>
      </c>
      <c r="L126" s="156" t="s">
        <v>29</v>
      </c>
      <c r="M126" s="156" t="s">
        <v>29</v>
      </c>
      <c r="N126" s="156" t="s">
        <v>29</v>
      </c>
      <c r="O126" s="156" t="s">
        <v>29</v>
      </c>
    </row>
    <row r="127" spans="1:15" s="22" customFormat="1" ht="10.9" customHeight="1" x14ac:dyDescent="0.2">
      <c r="B127" s="163"/>
      <c r="C127" s="85"/>
      <c r="D127" s="165"/>
      <c r="F127" s="23"/>
      <c r="G127" s="83"/>
      <c r="H127" s="147"/>
      <c r="I127" s="147"/>
      <c r="J127" s="118"/>
      <c r="K127" s="150"/>
      <c r="L127" s="118"/>
      <c r="M127" s="118"/>
      <c r="N127" s="118"/>
    </row>
    <row r="128" spans="1:15" s="22" customFormat="1" ht="10.9" customHeight="1" x14ac:dyDescent="0.2">
      <c r="B128" s="163"/>
      <c r="C128" s="85"/>
      <c r="D128" s="165"/>
      <c r="F128" s="23"/>
      <c r="G128" s="83"/>
      <c r="H128" s="147"/>
      <c r="I128" s="147"/>
      <c r="J128" s="118"/>
      <c r="K128" s="150"/>
      <c r="L128" s="118"/>
      <c r="M128" s="118"/>
      <c r="N128" s="118"/>
    </row>
    <row r="129" spans="1:15" s="22" customFormat="1" ht="11.25" customHeight="1" x14ac:dyDescent="0.2">
      <c r="A129" s="22" t="s">
        <v>15</v>
      </c>
      <c r="B129" s="78"/>
      <c r="C129" s="85" t="s">
        <v>118</v>
      </c>
      <c r="D129" s="167"/>
      <c r="F129" s="43"/>
      <c r="G129" s="133">
        <f>SUM(G130:G163)</f>
        <v>13786609.690000001</v>
      </c>
      <c r="H129" s="133">
        <f>SUM(H130:H163)</f>
        <v>13786609.690000001</v>
      </c>
      <c r="I129" s="133">
        <f>SUM(I130:I163)</f>
        <v>13786609.690000001</v>
      </c>
      <c r="J129" s="133">
        <f>SUM(J130:J163)</f>
        <v>112593.29999999999</v>
      </c>
      <c r="K129" s="135">
        <f>SUM(J129+L129+M129+N129)</f>
        <v>112593.29999999999</v>
      </c>
      <c r="L129" s="134"/>
      <c r="M129" s="134"/>
      <c r="N129" s="134"/>
      <c r="O129" s="87"/>
    </row>
    <row r="130" spans="1:15" s="22" customFormat="1" ht="11.25" customHeight="1" x14ac:dyDescent="0.2">
      <c r="A130" s="50"/>
      <c r="B130" s="224"/>
      <c r="C130" s="215" t="s">
        <v>93</v>
      </c>
      <c r="D130" s="216">
        <f>SUM(D5)</f>
        <v>4.6325000000000003</v>
      </c>
      <c r="E130" s="217"/>
      <c r="F130" s="218">
        <v>45291</v>
      </c>
      <c r="G130" s="219">
        <v>2107658.08</v>
      </c>
      <c r="H130" s="220">
        <f t="shared" ref="H130:H137" si="3">SUM(G130)</f>
        <v>2107658.08</v>
      </c>
      <c r="I130" s="220">
        <f t="shared" ref="I130:I137" si="4">SUM(G130)</f>
        <v>2107658.08</v>
      </c>
      <c r="J130" s="219">
        <v>15252.22</v>
      </c>
      <c r="K130" s="221">
        <f>SUM(J130+L130+M130+N130)</f>
        <v>15252.22</v>
      </c>
      <c r="L130" s="36"/>
      <c r="M130" s="36"/>
      <c r="N130" s="36"/>
      <c r="O130" s="87"/>
    </row>
    <row r="131" spans="1:15" s="22" customFormat="1" ht="11.25" customHeight="1" x14ac:dyDescent="0.2">
      <c r="A131" s="107" t="s">
        <v>34</v>
      </c>
      <c r="B131" s="78"/>
      <c r="C131" s="106" t="s">
        <v>35</v>
      </c>
      <c r="D131" s="114">
        <f>SUM(D5)</f>
        <v>4.6325000000000003</v>
      </c>
      <c r="E131" s="108"/>
      <c r="F131" s="27">
        <v>45291</v>
      </c>
      <c r="G131" s="36">
        <v>128034.48</v>
      </c>
      <c r="H131" s="96">
        <f t="shared" si="3"/>
        <v>128034.48</v>
      </c>
      <c r="I131" s="96">
        <f t="shared" si="4"/>
        <v>128034.48</v>
      </c>
      <c r="J131" s="36">
        <v>1102.95</v>
      </c>
      <c r="K131" s="103">
        <f>SUM(J131+L131+M131+N131)</f>
        <v>1102.95</v>
      </c>
      <c r="L131" s="36"/>
      <c r="M131" s="36"/>
      <c r="N131" s="36"/>
      <c r="O131" s="87"/>
    </row>
    <row r="132" spans="1:15" s="22" customFormat="1" ht="11.25" customHeight="1" x14ac:dyDescent="0.2">
      <c r="A132" s="107"/>
      <c r="B132" s="224"/>
      <c r="C132" s="215" t="s">
        <v>109</v>
      </c>
      <c r="D132" s="216">
        <v>4.6325000000000003</v>
      </c>
      <c r="E132" s="222"/>
      <c r="F132" s="218">
        <v>45291</v>
      </c>
      <c r="G132" s="223">
        <v>11063.15</v>
      </c>
      <c r="H132" s="220">
        <f t="shared" si="3"/>
        <v>11063.15</v>
      </c>
      <c r="I132" s="220">
        <f t="shared" si="4"/>
        <v>11063.15</v>
      </c>
      <c r="J132" s="219">
        <v>96.05</v>
      </c>
      <c r="K132" s="221">
        <f>SUM(J132+L132+M132+N132)</f>
        <v>96.05</v>
      </c>
      <c r="L132" s="36"/>
      <c r="M132" s="36"/>
      <c r="N132" s="36"/>
      <c r="O132" s="87"/>
    </row>
    <row r="133" spans="1:15" s="22" customFormat="1" ht="11.25" customHeight="1" x14ac:dyDescent="0.2">
      <c r="A133" s="50"/>
      <c r="B133" s="78"/>
      <c r="C133" s="106" t="s">
        <v>116</v>
      </c>
      <c r="D133" s="114">
        <v>4.6325000000000003</v>
      </c>
      <c r="E133" s="108"/>
      <c r="F133" s="27">
        <v>45291</v>
      </c>
      <c r="G133" s="36">
        <v>18721.5</v>
      </c>
      <c r="H133" s="96">
        <f t="shared" si="3"/>
        <v>18721.5</v>
      </c>
      <c r="I133" s="96">
        <f t="shared" si="4"/>
        <v>18721.5</v>
      </c>
      <c r="J133" s="36" t="s">
        <v>172</v>
      </c>
      <c r="K133" s="36" t="s">
        <v>90</v>
      </c>
      <c r="L133" s="36"/>
      <c r="M133" s="36"/>
      <c r="N133" s="36"/>
      <c r="O133" s="87"/>
    </row>
    <row r="134" spans="1:15" s="22" customFormat="1" ht="11.25" customHeight="1" x14ac:dyDescent="0.2">
      <c r="A134" s="26"/>
      <c r="B134" s="224"/>
      <c r="C134" s="215" t="s">
        <v>91</v>
      </c>
      <c r="D134" s="216">
        <v>4.6325000000000003</v>
      </c>
      <c r="E134" s="222"/>
      <c r="F134" s="218">
        <v>45291</v>
      </c>
      <c r="G134" s="223">
        <v>489826.64</v>
      </c>
      <c r="H134" s="220">
        <f t="shared" si="3"/>
        <v>489826.64</v>
      </c>
      <c r="I134" s="220">
        <f t="shared" si="4"/>
        <v>489826.64</v>
      </c>
      <c r="J134" s="219">
        <v>4291.0600000000004</v>
      </c>
      <c r="K134" s="221">
        <f>SUM(J134+L134+M134+N134)</f>
        <v>4291.0600000000004</v>
      </c>
      <c r="L134" s="36"/>
      <c r="M134" s="36"/>
      <c r="N134" s="36"/>
      <c r="O134" s="87"/>
    </row>
    <row r="135" spans="1:15" s="22" customFormat="1" ht="11.25" customHeight="1" x14ac:dyDescent="0.2">
      <c r="A135" s="50"/>
      <c r="B135" s="78"/>
      <c r="C135" s="106" t="s">
        <v>36</v>
      </c>
      <c r="D135" s="114">
        <v>4.6325000000000003</v>
      </c>
      <c r="E135" s="108"/>
      <c r="F135" s="27">
        <v>45291</v>
      </c>
      <c r="G135" s="109">
        <v>248585.2</v>
      </c>
      <c r="H135" s="96">
        <f t="shared" si="3"/>
        <v>248585.2</v>
      </c>
      <c r="I135" s="96">
        <f t="shared" si="4"/>
        <v>248585.2</v>
      </c>
      <c r="J135" s="36">
        <v>2284.9899999999998</v>
      </c>
      <c r="K135" s="103">
        <f>SUM(J135+L135+M135+N135)</f>
        <v>2284.9899999999998</v>
      </c>
      <c r="L135" s="36"/>
      <c r="M135" s="36"/>
      <c r="N135" s="36"/>
      <c r="O135" s="87"/>
    </row>
    <row r="136" spans="1:15" s="22" customFormat="1" ht="11.25" customHeight="1" x14ac:dyDescent="0.2">
      <c r="A136" s="50"/>
      <c r="B136" s="224"/>
      <c r="C136" s="215" t="s">
        <v>161</v>
      </c>
      <c r="D136" s="216">
        <v>4.6325000000000003</v>
      </c>
      <c r="E136" s="222"/>
      <c r="F136" s="218">
        <v>45291</v>
      </c>
      <c r="G136" s="223">
        <v>181507.45</v>
      </c>
      <c r="H136" s="220">
        <f t="shared" si="3"/>
        <v>181507.45</v>
      </c>
      <c r="I136" s="220">
        <f t="shared" si="4"/>
        <v>181507.45</v>
      </c>
      <c r="J136" s="219" t="s">
        <v>172</v>
      </c>
      <c r="K136" s="219" t="s">
        <v>90</v>
      </c>
      <c r="L136" s="36"/>
      <c r="M136" s="36"/>
      <c r="N136" s="36"/>
      <c r="O136"/>
    </row>
    <row r="137" spans="1:15" s="22" customFormat="1" ht="11.25" customHeight="1" x14ac:dyDescent="0.2">
      <c r="A137" s="50"/>
      <c r="B137" s="78"/>
      <c r="C137" s="225" t="s">
        <v>162</v>
      </c>
      <c r="D137" s="202">
        <v>4.6325000000000003</v>
      </c>
      <c r="E137" s="226"/>
      <c r="F137" s="227">
        <v>45291</v>
      </c>
      <c r="G137" s="19">
        <v>451012.59</v>
      </c>
      <c r="H137" s="96">
        <f t="shared" si="3"/>
        <v>451012.59</v>
      </c>
      <c r="I137" s="96">
        <f t="shared" si="4"/>
        <v>451012.59</v>
      </c>
      <c r="J137" s="36" t="s">
        <v>172</v>
      </c>
      <c r="K137" s="36" t="s">
        <v>90</v>
      </c>
      <c r="L137" s="36"/>
      <c r="M137" s="36"/>
      <c r="N137" s="36"/>
      <c r="O137"/>
    </row>
    <row r="138" spans="1:15" s="22" customFormat="1" ht="11.25" customHeight="1" x14ac:dyDescent="0.2">
      <c r="A138" s="50"/>
      <c r="B138" s="224"/>
      <c r="C138" s="215" t="s">
        <v>163</v>
      </c>
      <c r="D138" s="216">
        <v>4.6325000000000003</v>
      </c>
      <c r="E138" s="222"/>
      <c r="F138" s="218">
        <v>45291</v>
      </c>
      <c r="G138" s="223">
        <v>0</v>
      </c>
      <c r="H138" s="223">
        <v>0</v>
      </c>
      <c r="I138" s="223">
        <v>0</v>
      </c>
      <c r="J138" s="219" t="s">
        <v>172</v>
      </c>
      <c r="K138" s="219" t="s">
        <v>90</v>
      </c>
      <c r="L138" s="36"/>
      <c r="M138" s="36"/>
      <c r="N138" s="36"/>
      <c r="O138"/>
    </row>
    <row r="139" spans="1:15" s="22" customFormat="1" ht="11.25" customHeight="1" x14ac:dyDescent="0.2">
      <c r="A139" s="50"/>
      <c r="B139" s="78"/>
      <c r="C139" s="106" t="s">
        <v>165</v>
      </c>
      <c r="D139" s="114">
        <v>4.6325000000000003</v>
      </c>
      <c r="E139" s="108"/>
      <c r="F139" s="27">
        <v>45291</v>
      </c>
      <c r="G139" s="19">
        <v>4567.3</v>
      </c>
      <c r="H139" s="96">
        <f>SUM(G139)</f>
        <v>4567.3</v>
      </c>
      <c r="I139" s="96">
        <f>SUM(G139)</f>
        <v>4567.3</v>
      </c>
      <c r="J139" s="36" t="s">
        <v>172</v>
      </c>
      <c r="K139" s="36" t="s">
        <v>90</v>
      </c>
      <c r="L139" s="36"/>
      <c r="M139" s="36"/>
      <c r="N139" s="36"/>
      <c r="O139"/>
    </row>
    <row r="140" spans="1:15" s="22" customFormat="1" ht="11.25" customHeight="1" x14ac:dyDescent="0.2">
      <c r="A140" s="50"/>
      <c r="B140" s="224"/>
      <c r="C140" s="215" t="s">
        <v>164</v>
      </c>
      <c r="D140" s="216">
        <v>4.6325000000000003</v>
      </c>
      <c r="E140" s="222"/>
      <c r="F140" s="218">
        <v>45291</v>
      </c>
      <c r="G140" s="223">
        <v>9110.18</v>
      </c>
      <c r="H140" s="220">
        <f>SUM(G140)</f>
        <v>9110.18</v>
      </c>
      <c r="I140" s="220">
        <f>SUM(G140)</f>
        <v>9110.18</v>
      </c>
      <c r="J140" s="219" t="s">
        <v>172</v>
      </c>
      <c r="K140" s="219" t="s">
        <v>90</v>
      </c>
      <c r="L140" s="36"/>
      <c r="M140" s="36"/>
      <c r="N140" s="36"/>
      <c r="O140"/>
    </row>
    <row r="141" spans="1:15" s="22" customFormat="1" ht="11.25" customHeight="1" x14ac:dyDescent="0.2">
      <c r="A141" s="50"/>
      <c r="B141" s="78"/>
      <c r="C141" s="106" t="s">
        <v>166</v>
      </c>
      <c r="D141" s="114">
        <v>4.6325000000000003</v>
      </c>
      <c r="E141" s="108"/>
      <c r="F141" s="27">
        <v>45291</v>
      </c>
      <c r="G141" s="19">
        <v>0</v>
      </c>
      <c r="H141" s="19">
        <v>0</v>
      </c>
      <c r="I141" s="19">
        <v>0</v>
      </c>
      <c r="J141" s="36" t="s">
        <v>172</v>
      </c>
      <c r="K141" s="36" t="s">
        <v>90</v>
      </c>
      <c r="L141" s="36"/>
      <c r="M141" s="36"/>
      <c r="N141" s="36"/>
      <c r="O141"/>
    </row>
    <row r="142" spans="1:15" s="22" customFormat="1" ht="11.25" customHeight="1" x14ac:dyDescent="0.2">
      <c r="A142" s="50"/>
      <c r="B142" s="224"/>
      <c r="C142" s="215" t="s">
        <v>167</v>
      </c>
      <c r="D142" s="216">
        <v>4.6325000000000003</v>
      </c>
      <c r="E142" s="222"/>
      <c r="F142" s="218">
        <v>45291</v>
      </c>
      <c r="G142" s="223">
        <v>13988.9</v>
      </c>
      <c r="H142" s="220">
        <f t="shared" ref="H142:H153" si="5">SUM(G142)</f>
        <v>13988.9</v>
      </c>
      <c r="I142" s="220">
        <f t="shared" ref="I142:I153" si="6">SUM(G142)</f>
        <v>13988.9</v>
      </c>
      <c r="J142" s="219" t="s">
        <v>172</v>
      </c>
      <c r="K142" s="219" t="s">
        <v>90</v>
      </c>
      <c r="L142" s="36"/>
      <c r="M142" s="36"/>
      <c r="N142" s="36"/>
      <c r="O142"/>
    </row>
    <row r="143" spans="1:15" s="22" customFormat="1" ht="11.25" customHeight="1" x14ac:dyDescent="0.2">
      <c r="A143" s="50"/>
      <c r="B143" s="78"/>
      <c r="C143" s="106" t="s">
        <v>168</v>
      </c>
      <c r="D143" s="114">
        <v>4.6325000000000003</v>
      </c>
      <c r="E143" s="108"/>
      <c r="F143" s="27">
        <v>45291</v>
      </c>
      <c r="G143" s="19">
        <v>608596.56000000006</v>
      </c>
      <c r="H143" s="96">
        <f t="shared" si="5"/>
        <v>608596.56000000006</v>
      </c>
      <c r="I143" s="96">
        <f t="shared" si="6"/>
        <v>608596.56000000006</v>
      </c>
      <c r="J143" s="36" t="s">
        <v>172</v>
      </c>
      <c r="K143" s="36" t="s">
        <v>90</v>
      </c>
      <c r="L143" s="36"/>
      <c r="M143" s="36"/>
      <c r="N143" s="36"/>
      <c r="O143"/>
    </row>
    <row r="144" spans="1:15" s="22" customFormat="1" ht="11.25" customHeight="1" x14ac:dyDescent="0.2">
      <c r="A144" s="50"/>
      <c r="B144" s="224"/>
      <c r="C144" s="215" t="s">
        <v>229</v>
      </c>
      <c r="D144" s="216">
        <v>4.6325000000000003</v>
      </c>
      <c r="E144" s="222"/>
      <c r="F144" s="218">
        <v>45291</v>
      </c>
      <c r="G144" s="223">
        <v>8010.9</v>
      </c>
      <c r="H144" s="220">
        <f t="shared" si="5"/>
        <v>8010.9</v>
      </c>
      <c r="I144" s="220">
        <f t="shared" si="6"/>
        <v>8010.9</v>
      </c>
      <c r="J144" s="219">
        <v>84.97</v>
      </c>
      <c r="K144" s="221">
        <f>SUM(J144+L144+M144+N144)</f>
        <v>84.97</v>
      </c>
      <c r="L144" s="36"/>
      <c r="M144" s="36"/>
      <c r="N144" s="36"/>
      <c r="O144"/>
    </row>
    <row r="145" spans="1:15" s="22" customFormat="1" ht="11.25" customHeight="1" x14ac:dyDescent="0.2">
      <c r="A145" s="107"/>
      <c r="B145" s="116"/>
      <c r="C145" s="225" t="s">
        <v>37</v>
      </c>
      <c r="D145" s="202">
        <v>4.6325000000000003</v>
      </c>
      <c r="E145" s="226"/>
      <c r="F145" s="227">
        <v>45291</v>
      </c>
      <c r="G145" s="19">
        <v>393197.79</v>
      </c>
      <c r="H145" s="96">
        <f t="shared" si="5"/>
        <v>393197.79</v>
      </c>
      <c r="I145" s="96">
        <f t="shared" si="6"/>
        <v>393197.79</v>
      </c>
      <c r="J145" s="36">
        <v>3700.99</v>
      </c>
      <c r="K145" s="102">
        <f>SUM(J145+L145+M145+N145)</f>
        <v>3700.99</v>
      </c>
      <c r="L145" s="36"/>
      <c r="M145" s="36"/>
      <c r="N145" s="36"/>
      <c r="O145"/>
    </row>
    <row r="146" spans="1:15" s="22" customFormat="1" ht="11.25" customHeight="1" x14ac:dyDescent="0.2">
      <c r="A146" s="107"/>
      <c r="B146" s="224"/>
      <c r="C146" s="215" t="s">
        <v>124</v>
      </c>
      <c r="D146" s="216">
        <v>4.6325000000000003</v>
      </c>
      <c r="E146" s="222"/>
      <c r="F146" s="218">
        <v>45291</v>
      </c>
      <c r="G146" s="223">
        <v>74029.42</v>
      </c>
      <c r="H146" s="220">
        <f t="shared" si="5"/>
        <v>74029.42</v>
      </c>
      <c r="I146" s="220">
        <f t="shared" si="6"/>
        <v>74029.42</v>
      </c>
      <c r="J146" s="219">
        <v>642.62</v>
      </c>
      <c r="K146" s="221">
        <f>SUM(J146+L146+M146+N146)</f>
        <v>642.62</v>
      </c>
      <c r="L146" s="36"/>
      <c r="M146" s="36"/>
      <c r="N146" s="36"/>
      <c r="O146"/>
    </row>
    <row r="147" spans="1:15" s="22" customFormat="1" ht="11.25" customHeight="1" x14ac:dyDescent="0.2">
      <c r="A147" s="107"/>
      <c r="B147" s="116"/>
      <c r="C147" s="225" t="s">
        <v>169</v>
      </c>
      <c r="D147" s="114">
        <v>4.6325000000000003</v>
      </c>
      <c r="E147" s="108"/>
      <c r="F147" s="27">
        <v>45291</v>
      </c>
      <c r="G147" s="137">
        <v>45589.47</v>
      </c>
      <c r="H147" s="96">
        <f t="shared" si="5"/>
        <v>45589.47</v>
      </c>
      <c r="I147" s="96">
        <f t="shared" si="6"/>
        <v>45589.47</v>
      </c>
      <c r="J147" s="36" t="s">
        <v>172</v>
      </c>
      <c r="K147" s="36" t="s">
        <v>90</v>
      </c>
      <c r="L147" s="36"/>
      <c r="M147" s="36"/>
      <c r="N147" s="36"/>
      <c r="O147"/>
    </row>
    <row r="148" spans="1:15" s="22" customFormat="1" ht="11.25" customHeight="1" x14ac:dyDescent="0.2">
      <c r="A148" s="50"/>
      <c r="B148" s="224"/>
      <c r="C148" s="215" t="s">
        <v>38</v>
      </c>
      <c r="D148" s="216">
        <v>4.6325000000000003</v>
      </c>
      <c r="E148" s="222"/>
      <c r="F148" s="218">
        <v>45291</v>
      </c>
      <c r="G148" s="223">
        <v>177309.06</v>
      </c>
      <c r="H148" s="220">
        <f t="shared" si="5"/>
        <v>177309.06</v>
      </c>
      <c r="I148" s="220">
        <f t="shared" si="6"/>
        <v>177309.06</v>
      </c>
      <c r="J148" s="219">
        <v>1779.42</v>
      </c>
      <c r="K148" s="221">
        <f t="shared" ref="K148:K153" si="7">SUM(J148+L148+M148+N148)</f>
        <v>1779.42</v>
      </c>
      <c r="L148" s="36"/>
      <c r="M148" s="36"/>
      <c r="N148" s="36"/>
    </row>
    <row r="149" spans="1:15" s="22" customFormat="1" ht="11.25" customHeight="1" x14ac:dyDescent="0.2">
      <c r="A149" s="50"/>
      <c r="B149" s="78"/>
      <c r="C149" s="106" t="s">
        <v>170</v>
      </c>
      <c r="D149" s="114">
        <v>4.6325000000000003</v>
      </c>
      <c r="E149" s="108"/>
      <c r="F149" s="27">
        <v>45291</v>
      </c>
      <c r="G149" s="137">
        <v>226034.08</v>
      </c>
      <c r="H149" s="96">
        <f t="shared" si="5"/>
        <v>226034.08</v>
      </c>
      <c r="I149" s="96">
        <f t="shared" si="6"/>
        <v>226034.08</v>
      </c>
      <c r="J149" s="36">
        <v>1836.83</v>
      </c>
      <c r="K149" s="103">
        <f t="shared" si="7"/>
        <v>1836.83</v>
      </c>
      <c r="L149" s="36"/>
      <c r="M149" s="36"/>
      <c r="N149" s="36"/>
    </row>
    <row r="150" spans="1:15" s="22" customFormat="1" ht="11.25" customHeight="1" x14ac:dyDescent="0.2">
      <c r="A150" s="50"/>
      <c r="B150" s="228"/>
      <c r="C150" s="215" t="s">
        <v>127</v>
      </c>
      <c r="D150" s="216">
        <v>4.6325000000000003</v>
      </c>
      <c r="E150" s="222"/>
      <c r="F150" s="218">
        <v>45291</v>
      </c>
      <c r="G150" s="223">
        <v>1069511.01</v>
      </c>
      <c r="H150" s="220">
        <f t="shared" si="5"/>
        <v>1069511.01</v>
      </c>
      <c r="I150" s="220">
        <f t="shared" si="6"/>
        <v>1069511.01</v>
      </c>
      <c r="J150" s="219">
        <v>9418.3799999999992</v>
      </c>
      <c r="K150" s="221">
        <f t="shared" si="7"/>
        <v>9418.3799999999992</v>
      </c>
      <c r="L150" s="36"/>
      <c r="M150" s="36"/>
      <c r="N150" s="36"/>
      <c r="O150"/>
    </row>
    <row r="151" spans="1:15" s="22" customFormat="1" ht="11.25" customHeight="1" x14ac:dyDescent="0.2">
      <c r="A151" s="50"/>
      <c r="B151" s="105"/>
      <c r="C151" s="106" t="s">
        <v>39</v>
      </c>
      <c r="D151" s="114">
        <v>4.6325000000000003</v>
      </c>
      <c r="E151" s="108"/>
      <c r="F151" s="27">
        <v>45291</v>
      </c>
      <c r="G151" s="109">
        <v>811.43</v>
      </c>
      <c r="H151" s="96">
        <f t="shared" si="5"/>
        <v>811.43</v>
      </c>
      <c r="I151" s="96">
        <f t="shared" si="6"/>
        <v>811.43</v>
      </c>
      <c r="J151" s="36">
        <v>155.59</v>
      </c>
      <c r="K151" s="103">
        <f t="shared" si="7"/>
        <v>155.59</v>
      </c>
      <c r="L151" s="36"/>
      <c r="M151" s="36"/>
      <c r="N151" s="36"/>
      <c r="O151"/>
    </row>
    <row r="152" spans="1:15" s="22" customFormat="1" ht="11.25" customHeight="1" x14ac:dyDescent="0.2">
      <c r="A152" s="50"/>
      <c r="B152" s="228"/>
      <c r="C152" s="215" t="s">
        <v>40</v>
      </c>
      <c r="D152" s="216">
        <v>4.6325000000000003</v>
      </c>
      <c r="E152" s="222"/>
      <c r="F152" s="218">
        <v>45291</v>
      </c>
      <c r="G152" s="219">
        <v>219521.45</v>
      </c>
      <c r="H152" s="220">
        <f t="shared" si="5"/>
        <v>219521.45</v>
      </c>
      <c r="I152" s="220">
        <f t="shared" si="6"/>
        <v>219521.45</v>
      </c>
      <c r="J152" s="219">
        <v>1867.82</v>
      </c>
      <c r="K152" s="221">
        <f t="shared" si="7"/>
        <v>1867.82</v>
      </c>
      <c r="L152" s="36"/>
      <c r="M152" s="36"/>
      <c r="N152" s="36"/>
      <c r="O152"/>
    </row>
    <row r="153" spans="1:15" s="22" customFormat="1" ht="11.25" customHeight="1" x14ac:dyDescent="0.2">
      <c r="A153" s="50"/>
      <c r="B153" s="105"/>
      <c r="C153" s="106" t="s">
        <v>119</v>
      </c>
      <c r="D153" s="114">
        <v>4.6325000000000003</v>
      </c>
      <c r="E153" s="108"/>
      <c r="F153" s="27">
        <v>45291</v>
      </c>
      <c r="G153" s="109">
        <v>4157188.05</v>
      </c>
      <c r="H153" s="96">
        <f t="shared" si="5"/>
        <v>4157188.05</v>
      </c>
      <c r="I153" s="96">
        <f t="shared" si="6"/>
        <v>4157188.05</v>
      </c>
      <c r="J153" s="36">
        <v>46370.29</v>
      </c>
      <c r="K153" s="103">
        <f t="shared" si="7"/>
        <v>46370.29</v>
      </c>
      <c r="L153" s="36"/>
      <c r="M153" s="36"/>
      <c r="N153" s="36"/>
      <c r="O153"/>
    </row>
    <row r="154" spans="1:15" s="22" customFormat="1" ht="11.25" customHeight="1" x14ac:dyDescent="0.2">
      <c r="A154" s="50"/>
      <c r="B154" s="228"/>
      <c r="C154" s="215" t="s">
        <v>83</v>
      </c>
      <c r="D154" s="216">
        <v>4.6325000000000003</v>
      </c>
      <c r="E154" s="222"/>
      <c r="F154" s="218">
        <v>45291</v>
      </c>
      <c r="G154" s="223">
        <v>0</v>
      </c>
      <c r="H154" s="223">
        <v>0</v>
      </c>
      <c r="I154" s="223">
        <v>0</v>
      </c>
      <c r="J154" s="219" t="s">
        <v>172</v>
      </c>
      <c r="K154" s="219" t="s">
        <v>90</v>
      </c>
      <c r="L154" s="36"/>
      <c r="M154" s="36"/>
      <c r="N154" s="36"/>
      <c r="O154"/>
    </row>
    <row r="155" spans="1:15" s="22" customFormat="1" ht="11.25" customHeight="1" x14ac:dyDescent="0.2">
      <c r="A155" s="50"/>
      <c r="B155" s="105"/>
      <c r="C155" s="106" t="s">
        <v>77</v>
      </c>
      <c r="D155" s="114">
        <v>4.6325000000000003</v>
      </c>
      <c r="E155" s="108"/>
      <c r="F155" s="27">
        <v>45291</v>
      </c>
      <c r="G155" s="19">
        <v>1</v>
      </c>
      <c r="H155" s="19">
        <v>1</v>
      </c>
      <c r="I155" s="19">
        <v>1</v>
      </c>
      <c r="J155" s="36" t="s">
        <v>172</v>
      </c>
      <c r="K155" s="36" t="s">
        <v>90</v>
      </c>
      <c r="L155" s="36"/>
      <c r="M155" s="36"/>
      <c r="N155" s="36"/>
      <c r="O155"/>
    </row>
    <row r="156" spans="1:15" ht="11.25" customHeight="1" x14ac:dyDescent="0.2">
      <c r="A156" s="50"/>
      <c r="B156" s="229"/>
      <c r="C156" s="215" t="s">
        <v>41</v>
      </c>
      <c r="D156" s="216">
        <v>4.6325000000000003</v>
      </c>
      <c r="E156" s="222"/>
      <c r="F156" s="218">
        <v>45291</v>
      </c>
      <c r="G156" s="223">
        <v>616853.61</v>
      </c>
      <c r="H156" s="220">
        <f t="shared" ref="H156:H163" si="8">SUM(G156)</f>
        <v>616853.61</v>
      </c>
      <c r="I156" s="220">
        <f t="shared" ref="I156:I163" si="9">SUM(G156)</f>
        <v>616853.61</v>
      </c>
      <c r="J156" s="219" t="s">
        <v>172</v>
      </c>
      <c r="K156" s="219" t="s">
        <v>90</v>
      </c>
      <c r="L156" s="36"/>
      <c r="M156" s="36"/>
      <c r="N156" s="36"/>
    </row>
    <row r="157" spans="1:15" ht="11.25" customHeight="1" x14ac:dyDescent="0.2">
      <c r="A157" s="50"/>
      <c r="B157" s="105"/>
      <c r="C157" s="106" t="s">
        <v>42</v>
      </c>
      <c r="D157" s="114">
        <v>4.6325000000000003</v>
      </c>
      <c r="E157" s="108"/>
      <c r="F157" s="27">
        <v>45291</v>
      </c>
      <c r="G157" s="109">
        <v>214665.13</v>
      </c>
      <c r="H157" s="96">
        <f t="shared" si="8"/>
        <v>214665.13</v>
      </c>
      <c r="I157" s="96">
        <f t="shared" si="9"/>
        <v>214665.13</v>
      </c>
      <c r="J157" s="36">
        <v>1842.94</v>
      </c>
      <c r="K157" s="103">
        <f>SUM(J157+L157+M157+N157)</f>
        <v>1842.94</v>
      </c>
      <c r="L157" s="36"/>
      <c r="M157" s="36"/>
      <c r="N157" s="36"/>
    </row>
    <row r="158" spans="1:15" ht="11.25" customHeight="1" x14ac:dyDescent="0.2">
      <c r="A158" s="50"/>
      <c r="B158" s="228"/>
      <c r="C158" s="215" t="s">
        <v>43</v>
      </c>
      <c r="D158" s="216">
        <v>4.6325000000000003</v>
      </c>
      <c r="E158" s="222"/>
      <c r="F158" s="218">
        <v>45291</v>
      </c>
      <c r="G158" s="223">
        <v>183633.23</v>
      </c>
      <c r="H158" s="220">
        <f t="shared" si="8"/>
        <v>183633.23</v>
      </c>
      <c r="I158" s="220">
        <f t="shared" si="9"/>
        <v>183633.23</v>
      </c>
      <c r="J158" s="219" t="s">
        <v>172</v>
      </c>
      <c r="K158" s="219" t="s">
        <v>90</v>
      </c>
      <c r="L158" s="36"/>
      <c r="M158" s="36"/>
      <c r="N158" s="36"/>
    </row>
    <row r="159" spans="1:15" ht="11.25" customHeight="1" x14ac:dyDescent="0.2">
      <c r="A159" s="50"/>
      <c r="B159" s="110"/>
      <c r="C159" s="106" t="s">
        <v>44</v>
      </c>
      <c r="D159" s="114">
        <v>4.6325000000000003</v>
      </c>
      <c r="E159" s="108"/>
      <c r="F159" s="27">
        <v>45291</v>
      </c>
      <c r="G159" s="109">
        <v>40091.82</v>
      </c>
      <c r="H159" s="96">
        <f t="shared" si="8"/>
        <v>40091.82</v>
      </c>
      <c r="I159" s="96">
        <f t="shared" si="9"/>
        <v>40091.82</v>
      </c>
      <c r="J159" s="36">
        <v>348.09</v>
      </c>
      <c r="K159" s="103">
        <f>SUM(J159+L159+M159+N159)</f>
        <v>348.09</v>
      </c>
      <c r="L159" s="36"/>
      <c r="M159" s="36"/>
      <c r="N159" s="36"/>
    </row>
    <row r="160" spans="1:15" ht="11.25" customHeight="1" x14ac:dyDescent="0.2">
      <c r="A160" s="50"/>
      <c r="B160" s="228"/>
      <c r="C160" s="215" t="s">
        <v>45</v>
      </c>
      <c r="D160" s="216">
        <v>4.6325000000000003</v>
      </c>
      <c r="E160" s="222"/>
      <c r="F160" s="218">
        <v>45291</v>
      </c>
      <c r="G160" s="223">
        <v>368130.4</v>
      </c>
      <c r="H160" s="220">
        <f t="shared" si="8"/>
        <v>368130.4</v>
      </c>
      <c r="I160" s="220">
        <f t="shared" si="9"/>
        <v>368130.4</v>
      </c>
      <c r="J160" s="219">
        <v>4282.9799999999996</v>
      </c>
      <c r="K160" s="221">
        <f>SUM(J160+L160+M160+N160)</f>
        <v>4282.9799999999996</v>
      </c>
      <c r="L160" s="36"/>
      <c r="M160" s="36"/>
      <c r="N160" s="36"/>
    </row>
    <row r="161" spans="1:14" ht="11.25" customHeight="1" x14ac:dyDescent="0.2">
      <c r="A161" s="107"/>
      <c r="B161" s="105"/>
      <c r="C161" s="106" t="s">
        <v>46</v>
      </c>
      <c r="D161" s="114">
        <v>4.6325000000000003</v>
      </c>
      <c r="E161" s="108"/>
      <c r="F161" s="27">
        <v>45291</v>
      </c>
      <c r="G161" s="109">
        <v>13433.51</v>
      </c>
      <c r="H161" s="96">
        <f t="shared" si="8"/>
        <v>13433.51</v>
      </c>
      <c r="I161" s="96">
        <f t="shared" si="9"/>
        <v>13433.51</v>
      </c>
      <c r="J161" s="36" t="s">
        <v>172</v>
      </c>
      <c r="K161" s="36" t="s">
        <v>90</v>
      </c>
      <c r="L161" s="36"/>
      <c r="M161" s="36"/>
      <c r="N161" s="36"/>
    </row>
    <row r="162" spans="1:14" ht="11.25" customHeight="1" x14ac:dyDescent="0.2">
      <c r="A162" s="50"/>
      <c r="B162" s="228"/>
      <c r="C162" s="215" t="s">
        <v>47</v>
      </c>
      <c r="D162" s="216">
        <v>4.6325000000000003</v>
      </c>
      <c r="E162" s="222"/>
      <c r="F162" s="218">
        <v>45291</v>
      </c>
      <c r="G162" s="223">
        <v>1594339.15</v>
      </c>
      <c r="H162" s="220">
        <f t="shared" si="8"/>
        <v>1594339.15</v>
      </c>
      <c r="I162" s="220">
        <f t="shared" si="9"/>
        <v>1594339.15</v>
      </c>
      <c r="J162" s="219">
        <v>16038.37</v>
      </c>
      <c r="K162" s="221">
        <f>SUM(J162+L162+M162+N162)</f>
        <v>16038.37</v>
      </c>
      <c r="L162" s="36"/>
      <c r="M162" s="36"/>
      <c r="N162" s="36"/>
    </row>
    <row r="163" spans="1:14" s="26" customFormat="1" ht="11.25" customHeight="1" x14ac:dyDescent="0.2">
      <c r="A163" s="107"/>
      <c r="B163" s="105"/>
      <c r="C163" s="106" t="s">
        <v>48</v>
      </c>
      <c r="D163" s="114">
        <v>4.6325000000000003</v>
      </c>
      <c r="E163" s="108"/>
      <c r="F163" s="27">
        <v>45291</v>
      </c>
      <c r="G163" s="19">
        <v>111587.15</v>
      </c>
      <c r="H163" s="96">
        <f t="shared" si="8"/>
        <v>111587.15</v>
      </c>
      <c r="I163" s="96">
        <f t="shared" si="9"/>
        <v>111587.15</v>
      </c>
      <c r="J163" s="125">
        <v>1196.74</v>
      </c>
      <c r="K163" s="103">
        <f>SUM(J163+L163+M163+N163)</f>
        <v>1196.74</v>
      </c>
      <c r="L163" s="125"/>
      <c r="M163" s="125"/>
      <c r="N163" s="125"/>
    </row>
    <row r="164" spans="1:14" s="26" customFormat="1" x14ac:dyDescent="0.2">
      <c r="A164" s="50"/>
      <c r="B164" s="105"/>
      <c r="C164" s="111"/>
      <c r="D164" s="168"/>
      <c r="F164" s="34"/>
      <c r="G164" s="112">
        <f>SUM(G130:G163)</f>
        <v>13786609.690000001</v>
      </c>
      <c r="H164" s="112">
        <f>SUM(H130:H163)</f>
        <v>13786609.690000001</v>
      </c>
      <c r="I164" s="112">
        <f>SUM(I130:I163)</f>
        <v>13786609.690000001</v>
      </c>
      <c r="J164" s="112">
        <f>SUM(J130:J163)</f>
        <v>112593.29999999999</v>
      </c>
      <c r="K164" s="148">
        <f>SUM(J164+L164+M164+N164)</f>
        <v>112593.29999999999</v>
      </c>
      <c r="L164" s="113"/>
      <c r="M164" s="113"/>
      <c r="N164" s="113"/>
    </row>
    <row r="165" spans="1:14" s="26" customFormat="1" x14ac:dyDescent="0.2">
      <c r="A165" s="50"/>
      <c r="B165" s="105"/>
      <c r="C165" s="111"/>
      <c r="D165" s="168"/>
      <c r="F165" s="34"/>
      <c r="G165" s="19"/>
      <c r="H165" s="19"/>
      <c r="I165" s="19"/>
      <c r="J165" s="19"/>
      <c r="K165" s="162"/>
      <c r="L165" s="36"/>
      <c r="M165" s="36"/>
      <c r="N165" s="36"/>
    </row>
    <row r="166" spans="1:14" s="26" customFormat="1" x14ac:dyDescent="0.2">
      <c r="A166" s="63" t="s">
        <v>237</v>
      </c>
      <c r="B166" s="146"/>
      <c r="C166" s="85"/>
      <c r="D166" s="165"/>
      <c r="E166" s="22"/>
      <c r="F166" s="43"/>
      <c r="G166" s="83">
        <f>SUM(G164,G33:G93)</f>
        <v>102608878.42</v>
      </c>
      <c r="H166" s="83">
        <f>SUM(H164,H33:H93)</f>
        <v>102491880.98999999</v>
      </c>
      <c r="I166" s="83">
        <f>SUM(I164,I33:I93)</f>
        <v>102521212.97999999</v>
      </c>
      <c r="J166" s="83">
        <f>SUM(J164,J33:J93)</f>
        <v>891907.43000000017</v>
      </c>
      <c r="K166" s="147">
        <f>SUM(J166+L166+M166+N166)</f>
        <v>891907.43000000017</v>
      </c>
      <c r="L166" s="118"/>
      <c r="M166" s="118"/>
      <c r="N166" s="118"/>
    </row>
  </sheetData>
  <phoneticPr fontId="5" type="noConversion"/>
  <pageMargins left="1.0416666666666701E-2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60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116"/>
  <sheetViews>
    <sheetView zoomScaleNormal="100" workbookViewId="0"/>
  </sheetViews>
  <sheetFormatPr defaultColWidth="9.140625" defaultRowHeight="12.75" outlineLevelRow="1" x14ac:dyDescent="0.2"/>
  <cols>
    <col min="1" max="1" width="21.7109375" style="26" customWidth="1"/>
    <col min="2" max="2" width="15" style="26" customWidth="1"/>
    <col min="3" max="3" width="11.5703125" style="115" customWidth="1"/>
    <col min="4" max="4" width="11.5703125" style="44" customWidth="1"/>
    <col min="5" max="5" width="2.28515625" style="26" customWidth="1"/>
    <col min="6" max="6" width="16.140625" style="19" bestFit="1" customWidth="1"/>
    <col min="7" max="7" width="9.42578125" style="19" bestFit="1" customWidth="1"/>
    <col min="8" max="8" width="17.5703125" style="19" customWidth="1"/>
    <col min="9" max="9" width="1.5703125" style="31" customWidth="1"/>
    <col min="10" max="10" width="16.140625" style="19" bestFit="1" customWidth="1"/>
    <col min="11" max="11" width="9.42578125" style="19" bestFit="1" customWidth="1"/>
    <col min="12" max="12" width="17.5703125" style="19" customWidth="1"/>
    <col min="13" max="13" width="1.42578125" style="19" customWidth="1"/>
    <col min="14" max="14" width="16.28515625" style="60" customWidth="1"/>
  </cols>
  <sheetData>
    <row r="1" spans="1:16" x14ac:dyDescent="0.2">
      <c r="A1"/>
      <c r="B1" s="29"/>
      <c r="I1" s="59"/>
      <c r="M1" s="57"/>
    </row>
    <row r="2" spans="1:16" s="47" customFormat="1" x14ac:dyDescent="0.2">
      <c r="B2" s="49"/>
      <c r="C2" s="51"/>
      <c r="D2" s="122"/>
      <c r="E2" s="46"/>
      <c r="F2" s="37"/>
      <c r="G2" s="121">
        <v>45170</v>
      </c>
      <c r="H2" s="37"/>
      <c r="I2" s="54"/>
      <c r="J2" s="37"/>
      <c r="K2" s="121">
        <v>45261</v>
      </c>
      <c r="L2" s="37"/>
      <c r="M2" s="54"/>
      <c r="N2" s="161"/>
    </row>
    <row r="3" spans="1:16" s="47" customFormat="1" x14ac:dyDescent="0.2">
      <c r="A3" s="46" t="s">
        <v>49</v>
      </c>
      <c r="B3" s="50" t="s">
        <v>18</v>
      </c>
      <c r="C3" s="51" t="s">
        <v>19</v>
      </c>
      <c r="D3" s="122" t="s">
        <v>50</v>
      </c>
      <c r="E3" s="46"/>
      <c r="F3" s="37" t="s">
        <v>51</v>
      </c>
      <c r="G3" s="35" t="s">
        <v>52</v>
      </c>
      <c r="H3" s="37"/>
      <c r="I3" s="54"/>
      <c r="J3" s="37" t="s">
        <v>51</v>
      </c>
      <c r="K3" s="35" t="s">
        <v>52</v>
      </c>
      <c r="L3" s="37"/>
      <c r="M3" s="54"/>
      <c r="N3" s="161" t="s">
        <v>53</v>
      </c>
    </row>
    <row r="4" spans="1:16" s="47" customFormat="1" ht="13.5" customHeight="1" x14ac:dyDescent="0.2">
      <c r="A4" s="46"/>
      <c r="B4" s="50" t="s">
        <v>25</v>
      </c>
      <c r="C4" s="51" t="s">
        <v>26</v>
      </c>
      <c r="D4" s="122" t="s">
        <v>54</v>
      </c>
      <c r="E4" s="46"/>
      <c r="F4" s="37" t="s">
        <v>55</v>
      </c>
      <c r="G4" s="35" t="s">
        <v>56</v>
      </c>
      <c r="H4" s="37" t="s">
        <v>57</v>
      </c>
      <c r="I4" s="54"/>
      <c r="J4" s="37" t="s">
        <v>55</v>
      </c>
      <c r="K4" s="35" t="s">
        <v>56</v>
      </c>
      <c r="L4" s="37" t="s">
        <v>57</v>
      </c>
      <c r="M4" s="54"/>
      <c r="N4" s="161" t="s">
        <v>16</v>
      </c>
    </row>
    <row r="5" spans="1:16" s="47" customFormat="1" ht="5.25" customHeight="1" x14ac:dyDescent="0.2">
      <c r="A5" s="52"/>
      <c r="B5" s="53"/>
      <c r="C5" s="56"/>
      <c r="D5" s="141"/>
      <c r="E5" s="52"/>
      <c r="F5" s="54"/>
      <c r="G5" s="55"/>
      <c r="H5" s="54"/>
      <c r="I5" s="54"/>
      <c r="J5" s="54"/>
      <c r="K5" s="55"/>
      <c r="L5" s="54"/>
      <c r="M5" s="54"/>
      <c r="N5" s="61"/>
    </row>
    <row r="6" spans="1:16" outlineLevel="1" x14ac:dyDescent="0.2">
      <c r="A6" s="26" t="s">
        <v>30</v>
      </c>
      <c r="B6" s="174" t="s">
        <v>110</v>
      </c>
      <c r="C6" s="180"/>
      <c r="D6" s="176">
        <v>45291</v>
      </c>
      <c r="E6" s="177"/>
      <c r="F6" s="181">
        <v>933377.75</v>
      </c>
      <c r="G6" s="179">
        <f>+H6/F6</f>
        <v>1</v>
      </c>
      <c r="H6" s="181">
        <v>933377.75</v>
      </c>
      <c r="I6" s="59" t="s">
        <v>59</v>
      </c>
      <c r="J6" s="181">
        <v>22556062.140000001</v>
      </c>
      <c r="K6" s="179">
        <f>+L6/J6</f>
        <v>1</v>
      </c>
      <c r="L6" s="181">
        <f t="shared" ref="L6:L13" si="0">SUM(J6)</f>
        <v>22556062.140000001</v>
      </c>
      <c r="M6" s="57"/>
      <c r="N6" s="94"/>
    </row>
    <row r="7" spans="1:16" outlineLevel="1" x14ac:dyDescent="0.2">
      <c r="B7" s="26" t="s">
        <v>180</v>
      </c>
      <c r="C7" s="138"/>
      <c r="D7" s="34">
        <v>45291</v>
      </c>
      <c r="E7" s="32"/>
      <c r="F7" s="19">
        <v>1048436.74</v>
      </c>
      <c r="G7" s="76">
        <f>+H7/F7</f>
        <v>1</v>
      </c>
      <c r="H7" s="19">
        <v>1048436.74</v>
      </c>
      <c r="I7" s="59" t="s">
        <v>59</v>
      </c>
      <c r="J7" s="19">
        <v>0</v>
      </c>
      <c r="K7" s="76">
        <v>0</v>
      </c>
      <c r="L7" s="19">
        <f t="shared" si="0"/>
        <v>0</v>
      </c>
      <c r="M7" s="57"/>
      <c r="N7" s="94"/>
    </row>
    <row r="8" spans="1:16" outlineLevel="1" x14ac:dyDescent="0.2">
      <c r="B8" s="174" t="s">
        <v>58</v>
      </c>
      <c r="C8" s="180"/>
      <c r="D8" s="176">
        <v>45291</v>
      </c>
      <c r="E8" s="177"/>
      <c r="F8" s="181">
        <v>800</v>
      </c>
      <c r="G8" s="179">
        <f t="shared" ref="G8:G33" si="1">+H8/F8</f>
        <v>1</v>
      </c>
      <c r="H8" s="181">
        <v>800</v>
      </c>
      <c r="I8" s="59"/>
      <c r="J8" s="181">
        <v>800</v>
      </c>
      <c r="K8" s="179">
        <f t="shared" ref="K8:K50" si="2">+L8/J8</f>
        <v>1</v>
      </c>
      <c r="L8" s="181">
        <f t="shared" si="0"/>
        <v>800</v>
      </c>
      <c r="M8" s="57"/>
      <c r="N8" s="94"/>
    </row>
    <row r="9" spans="1:16" outlineLevel="1" x14ac:dyDescent="0.2">
      <c r="B9" s="26" t="s">
        <v>104</v>
      </c>
      <c r="C9" s="138"/>
      <c r="D9" s="34">
        <v>45291</v>
      </c>
      <c r="E9" s="32"/>
      <c r="F9" s="19">
        <v>13000000</v>
      </c>
      <c r="G9" s="76">
        <f t="shared" si="1"/>
        <v>1</v>
      </c>
      <c r="H9" s="19">
        <v>13000000</v>
      </c>
      <c r="I9" s="59"/>
      <c r="J9" s="19">
        <v>8000000</v>
      </c>
      <c r="K9" s="76">
        <f t="shared" si="2"/>
        <v>1</v>
      </c>
      <c r="L9" s="19">
        <f t="shared" si="0"/>
        <v>8000000</v>
      </c>
      <c r="M9" s="57"/>
      <c r="N9" s="94"/>
    </row>
    <row r="10" spans="1:16" outlineLevel="1" x14ac:dyDescent="0.2">
      <c r="B10" s="174" t="s">
        <v>181</v>
      </c>
      <c r="C10" s="180"/>
      <c r="D10" s="176">
        <v>45291</v>
      </c>
      <c r="E10" s="177"/>
      <c r="F10" s="181">
        <v>42005.57</v>
      </c>
      <c r="G10" s="179">
        <f t="shared" si="1"/>
        <v>1</v>
      </c>
      <c r="H10" s="181">
        <v>42005.57</v>
      </c>
      <c r="I10" s="59" t="s">
        <v>59</v>
      </c>
      <c r="J10" s="181">
        <v>20957.830000000002</v>
      </c>
      <c r="K10" s="179">
        <f t="shared" si="2"/>
        <v>1</v>
      </c>
      <c r="L10" s="181">
        <f t="shared" si="0"/>
        <v>20957.830000000002</v>
      </c>
      <c r="M10" s="57"/>
      <c r="N10" s="94"/>
    </row>
    <row r="11" spans="1:16" outlineLevel="1" x14ac:dyDescent="0.2">
      <c r="B11" s="26" t="s">
        <v>208</v>
      </c>
      <c r="C11" s="138"/>
      <c r="D11" s="34">
        <v>45408</v>
      </c>
      <c r="E11" s="32"/>
      <c r="F11" s="19">
        <v>10000000</v>
      </c>
      <c r="G11" s="76">
        <f t="shared" si="1"/>
        <v>1</v>
      </c>
      <c r="H11" s="19">
        <v>10000000</v>
      </c>
      <c r="I11" s="59" t="s">
        <v>59</v>
      </c>
      <c r="J11" s="19">
        <v>10000000</v>
      </c>
      <c r="K11" s="76">
        <f t="shared" si="2"/>
        <v>1</v>
      </c>
      <c r="L11" s="19">
        <f t="shared" si="0"/>
        <v>10000000</v>
      </c>
      <c r="M11" s="57"/>
      <c r="N11" s="94"/>
    </row>
    <row r="12" spans="1:16" outlineLevel="1" x14ac:dyDescent="0.2">
      <c r="B12" s="174" t="s">
        <v>208</v>
      </c>
      <c r="C12" s="180"/>
      <c r="D12" s="176">
        <v>45226</v>
      </c>
      <c r="E12" s="177"/>
      <c r="F12" s="181">
        <v>2000000</v>
      </c>
      <c r="G12" s="179">
        <f t="shared" si="1"/>
        <v>1</v>
      </c>
      <c r="H12" s="181">
        <v>2000000</v>
      </c>
      <c r="I12" s="59" t="s">
        <v>59</v>
      </c>
      <c r="J12" s="181">
        <v>0</v>
      </c>
      <c r="K12" s="179">
        <v>0</v>
      </c>
      <c r="L12" s="181">
        <f t="shared" si="0"/>
        <v>0</v>
      </c>
      <c r="M12" s="57"/>
      <c r="N12" s="94"/>
    </row>
    <row r="13" spans="1:16" outlineLevel="1" x14ac:dyDescent="0.2">
      <c r="B13" s="26" t="s">
        <v>154</v>
      </c>
      <c r="D13" s="34">
        <v>45291</v>
      </c>
      <c r="E13" s="32"/>
      <c r="F13" s="36">
        <v>286.33999999999997</v>
      </c>
      <c r="G13" s="76">
        <f t="shared" si="1"/>
        <v>1</v>
      </c>
      <c r="H13" s="36">
        <v>286.33999999999997</v>
      </c>
      <c r="I13" s="59" t="s">
        <v>59</v>
      </c>
      <c r="J13" s="36">
        <v>419.76</v>
      </c>
      <c r="K13" s="76">
        <f t="shared" si="2"/>
        <v>1</v>
      </c>
      <c r="L13" s="19">
        <f t="shared" si="0"/>
        <v>419.76</v>
      </c>
      <c r="M13" s="57"/>
      <c r="N13" s="94"/>
    </row>
    <row r="14" spans="1:16" ht="11.25" customHeight="1" outlineLevel="1" x14ac:dyDescent="0.2">
      <c r="B14" s="174" t="s">
        <v>132</v>
      </c>
      <c r="C14" s="175" t="s">
        <v>134</v>
      </c>
      <c r="D14" s="176">
        <v>45260</v>
      </c>
      <c r="E14" s="177"/>
      <c r="F14" s="178">
        <v>918000</v>
      </c>
      <c r="G14" s="179">
        <f t="shared" si="1"/>
        <v>0.99207999999999996</v>
      </c>
      <c r="H14" s="178">
        <v>910729.44</v>
      </c>
      <c r="I14" s="59" t="s">
        <v>59</v>
      </c>
      <c r="J14" s="178">
        <v>0</v>
      </c>
      <c r="K14" s="179">
        <v>0</v>
      </c>
      <c r="L14" s="178">
        <v>0</v>
      </c>
      <c r="M14" s="57"/>
      <c r="N14" s="94"/>
      <c r="P14" s="87"/>
    </row>
    <row r="15" spans="1:16" ht="11.25" customHeight="1" outlineLevel="1" x14ac:dyDescent="0.2">
      <c r="B15" s="26" t="s">
        <v>209</v>
      </c>
      <c r="C15" s="115" t="s">
        <v>186</v>
      </c>
      <c r="D15" s="34">
        <v>45310</v>
      </c>
      <c r="E15" s="32"/>
      <c r="F15" s="36">
        <v>241000</v>
      </c>
      <c r="G15" s="76">
        <f t="shared" si="1"/>
        <v>1</v>
      </c>
      <c r="H15" s="36">
        <v>241000</v>
      </c>
      <c r="I15" s="59"/>
      <c r="J15" s="36">
        <v>241000</v>
      </c>
      <c r="K15" s="76">
        <f t="shared" ref="K15:K40" si="3">+L15/J15</f>
        <v>1</v>
      </c>
      <c r="L15" s="36">
        <v>241000</v>
      </c>
      <c r="M15" s="57"/>
      <c r="N15" s="94"/>
      <c r="P15" s="87"/>
    </row>
    <row r="16" spans="1:16" outlineLevel="1" x14ac:dyDescent="0.2">
      <c r="B16" s="174" t="s">
        <v>147</v>
      </c>
      <c r="C16" s="175" t="s">
        <v>148</v>
      </c>
      <c r="D16" s="176">
        <v>45334</v>
      </c>
      <c r="E16" s="177"/>
      <c r="F16" s="178">
        <v>245000</v>
      </c>
      <c r="G16" s="179">
        <f t="shared" si="1"/>
        <v>0.99146999999999996</v>
      </c>
      <c r="H16" s="178">
        <v>242910.15</v>
      </c>
      <c r="I16" s="59" t="s">
        <v>59</v>
      </c>
      <c r="J16" s="178">
        <v>245000</v>
      </c>
      <c r="K16" s="179">
        <f t="shared" si="3"/>
        <v>0.99753000000000003</v>
      </c>
      <c r="L16" s="178">
        <v>244394.85</v>
      </c>
      <c r="M16" s="57"/>
      <c r="N16" s="94"/>
    </row>
    <row r="17" spans="2:16" outlineLevel="1" x14ac:dyDescent="0.2">
      <c r="B17" s="26" t="s">
        <v>159</v>
      </c>
      <c r="C17" s="115" t="s">
        <v>150</v>
      </c>
      <c r="D17" s="34">
        <v>45334</v>
      </c>
      <c r="E17" s="32"/>
      <c r="F17" s="36">
        <v>279000</v>
      </c>
      <c r="G17" s="76">
        <f t="shared" si="1"/>
        <v>0.88514591397849463</v>
      </c>
      <c r="H17" s="36">
        <v>246955.71</v>
      </c>
      <c r="I17" s="59" t="s">
        <v>59</v>
      </c>
      <c r="J17" s="36">
        <v>249000</v>
      </c>
      <c r="K17" s="76">
        <f t="shared" si="3"/>
        <v>0.99763999999999997</v>
      </c>
      <c r="L17" s="36">
        <v>248412.36</v>
      </c>
      <c r="M17" s="57"/>
      <c r="N17" s="94"/>
    </row>
    <row r="18" spans="2:16" outlineLevel="1" x14ac:dyDescent="0.2">
      <c r="B18" s="174" t="s">
        <v>210</v>
      </c>
      <c r="C18" s="175" t="s">
        <v>188</v>
      </c>
      <c r="D18" s="176">
        <v>45345</v>
      </c>
      <c r="E18" s="177"/>
      <c r="F18" s="178">
        <v>230000</v>
      </c>
      <c r="G18" s="179">
        <f t="shared" si="1"/>
        <v>1</v>
      </c>
      <c r="H18" s="178">
        <v>230000</v>
      </c>
      <c r="I18" s="59"/>
      <c r="J18" s="178">
        <v>230000</v>
      </c>
      <c r="K18" s="179">
        <f t="shared" si="3"/>
        <v>1</v>
      </c>
      <c r="L18" s="178">
        <v>230000</v>
      </c>
      <c r="M18" s="57"/>
      <c r="N18" s="94"/>
    </row>
    <row r="19" spans="2:16" outlineLevel="1" x14ac:dyDescent="0.2">
      <c r="B19" s="26" t="s">
        <v>211</v>
      </c>
      <c r="C19" s="115" t="s">
        <v>190</v>
      </c>
      <c r="D19" s="34">
        <v>45351</v>
      </c>
      <c r="E19" s="32"/>
      <c r="F19" s="36">
        <v>229000</v>
      </c>
      <c r="G19" s="76">
        <f t="shared" si="1"/>
        <v>1</v>
      </c>
      <c r="H19" s="36">
        <v>229000</v>
      </c>
      <c r="I19" s="59"/>
      <c r="J19" s="36">
        <v>229000</v>
      </c>
      <c r="K19" s="76">
        <f t="shared" si="3"/>
        <v>1</v>
      </c>
      <c r="L19" s="36">
        <v>229000</v>
      </c>
      <c r="M19" s="57"/>
      <c r="N19" s="94"/>
    </row>
    <row r="20" spans="2:16" outlineLevel="1" x14ac:dyDescent="0.2">
      <c r="B20" s="174" t="s">
        <v>132</v>
      </c>
      <c r="C20" s="175" t="s">
        <v>151</v>
      </c>
      <c r="D20" s="176">
        <v>45351</v>
      </c>
      <c r="E20" s="177"/>
      <c r="F20" s="178">
        <v>1000000</v>
      </c>
      <c r="G20" s="179">
        <f t="shared" si="1"/>
        <v>0.98660000000000003</v>
      </c>
      <c r="H20" s="178">
        <v>986600</v>
      </c>
      <c r="I20" s="59" t="s">
        <v>59</v>
      </c>
      <c r="J20" s="178">
        <v>1000000</v>
      </c>
      <c r="K20" s="179">
        <f t="shared" si="3"/>
        <v>0.99487000000000003</v>
      </c>
      <c r="L20" s="178">
        <v>994870</v>
      </c>
      <c r="M20" s="57"/>
      <c r="N20" s="94"/>
    </row>
    <row r="21" spans="2:16" outlineLevel="1" x14ac:dyDescent="0.2">
      <c r="B21" s="26" t="s">
        <v>212</v>
      </c>
      <c r="C21" s="115" t="s">
        <v>192</v>
      </c>
      <c r="D21" s="34">
        <v>45401</v>
      </c>
      <c r="E21" s="32"/>
      <c r="F21" s="36">
        <v>238000</v>
      </c>
      <c r="G21" s="76">
        <f t="shared" si="1"/>
        <v>1</v>
      </c>
      <c r="H21" s="36">
        <v>238000</v>
      </c>
      <c r="I21" s="59"/>
      <c r="J21" s="36">
        <v>238000</v>
      </c>
      <c r="K21" s="76">
        <f t="shared" si="3"/>
        <v>1</v>
      </c>
      <c r="L21" s="36">
        <v>238000</v>
      </c>
      <c r="M21" s="57"/>
      <c r="N21" s="94"/>
    </row>
    <row r="22" spans="2:16" outlineLevel="1" x14ac:dyDescent="0.2">
      <c r="B22" s="174" t="s">
        <v>136</v>
      </c>
      <c r="C22" s="175" t="s">
        <v>135</v>
      </c>
      <c r="D22" s="176">
        <v>45432</v>
      </c>
      <c r="E22" s="177"/>
      <c r="F22" s="178">
        <v>246000</v>
      </c>
      <c r="G22" s="179">
        <f t="shared" si="1"/>
        <v>0.98409999999999997</v>
      </c>
      <c r="H22" s="178">
        <v>242088.6</v>
      </c>
      <c r="I22" s="59" t="s">
        <v>59</v>
      </c>
      <c r="J22" s="178">
        <v>246000</v>
      </c>
      <c r="K22" s="179">
        <f t="shared" si="3"/>
        <v>0.99168999999999996</v>
      </c>
      <c r="L22" s="178">
        <v>243955.74</v>
      </c>
      <c r="M22" s="57"/>
      <c r="N22" s="94"/>
      <c r="P22" s="87"/>
    </row>
    <row r="23" spans="2:16" outlineLevel="1" x14ac:dyDescent="0.2">
      <c r="B23" s="26" t="s">
        <v>213</v>
      </c>
      <c r="C23" s="115" t="s">
        <v>193</v>
      </c>
      <c r="D23" s="34">
        <v>45436</v>
      </c>
      <c r="E23" s="32"/>
      <c r="F23" s="36">
        <v>229000</v>
      </c>
      <c r="G23" s="76">
        <f t="shared" si="1"/>
        <v>1</v>
      </c>
      <c r="H23" s="36">
        <v>229000</v>
      </c>
      <c r="I23" s="59"/>
      <c r="J23" s="36">
        <v>229000</v>
      </c>
      <c r="K23" s="76">
        <f t="shared" si="3"/>
        <v>1</v>
      </c>
      <c r="L23" s="36">
        <v>229000</v>
      </c>
      <c r="M23" s="57"/>
      <c r="N23" s="94"/>
      <c r="P23" s="87"/>
    </row>
    <row r="24" spans="2:16" outlineLevel="1" x14ac:dyDescent="0.2">
      <c r="B24" s="174" t="s">
        <v>214</v>
      </c>
      <c r="C24" s="175" t="s">
        <v>196</v>
      </c>
      <c r="D24" s="176">
        <v>45436</v>
      </c>
      <c r="E24" s="177"/>
      <c r="F24" s="178">
        <v>230000</v>
      </c>
      <c r="G24" s="179">
        <f t="shared" si="1"/>
        <v>0.99772000000000005</v>
      </c>
      <c r="H24" s="178">
        <v>229475.6</v>
      </c>
      <c r="I24" s="59" t="s">
        <v>59</v>
      </c>
      <c r="J24" s="178">
        <v>230000</v>
      </c>
      <c r="K24" s="179">
        <f t="shared" si="3"/>
        <v>0.99965999999999999</v>
      </c>
      <c r="L24" s="178">
        <v>229921.8</v>
      </c>
      <c r="M24" s="57"/>
      <c r="N24" s="94"/>
      <c r="P24" s="87"/>
    </row>
    <row r="25" spans="2:16" outlineLevel="1" x14ac:dyDescent="0.2">
      <c r="B25" s="26" t="s">
        <v>153</v>
      </c>
      <c r="C25" s="115" t="s">
        <v>152</v>
      </c>
      <c r="D25" s="34">
        <v>45527</v>
      </c>
      <c r="E25" s="32"/>
      <c r="F25" s="36">
        <v>1500000</v>
      </c>
      <c r="G25" s="76">
        <f t="shared" si="1"/>
        <v>0.98185</v>
      </c>
      <c r="H25" s="36">
        <v>1472775</v>
      </c>
      <c r="I25" s="59" t="s">
        <v>59</v>
      </c>
      <c r="J25" s="36">
        <v>1500000</v>
      </c>
      <c r="K25" s="76">
        <f t="shared" si="3"/>
        <v>0.98956999999999995</v>
      </c>
      <c r="L25" s="36">
        <v>1484355</v>
      </c>
      <c r="M25" s="57"/>
      <c r="N25" s="94"/>
    </row>
    <row r="26" spans="2:16" outlineLevel="1" x14ac:dyDescent="0.2">
      <c r="B26" s="174" t="s">
        <v>132</v>
      </c>
      <c r="C26" s="175" t="s">
        <v>232</v>
      </c>
      <c r="D26" s="176">
        <v>45626</v>
      </c>
      <c r="E26" s="177"/>
      <c r="F26" s="178">
        <v>0</v>
      </c>
      <c r="G26" s="179">
        <v>0</v>
      </c>
      <c r="H26" s="178">
        <v>0</v>
      </c>
      <c r="I26" s="59"/>
      <c r="J26" s="178">
        <v>951000</v>
      </c>
      <c r="K26" s="179">
        <f t="shared" si="3"/>
        <v>0.96992</v>
      </c>
      <c r="L26" s="178">
        <v>922393.92</v>
      </c>
      <c r="M26" s="57"/>
      <c r="N26" s="94"/>
    </row>
    <row r="27" spans="2:16" outlineLevel="1" x14ac:dyDescent="0.2">
      <c r="B27" s="26" t="s">
        <v>173</v>
      </c>
      <c r="C27" s="115" t="s">
        <v>174</v>
      </c>
      <c r="D27" s="34">
        <v>45733</v>
      </c>
      <c r="E27" s="32"/>
      <c r="F27" s="36">
        <v>249000</v>
      </c>
      <c r="G27" s="76">
        <f t="shared" si="1"/>
        <v>0.99446000000000001</v>
      </c>
      <c r="H27" s="36">
        <v>247620.54</v>
      </c>
      <c r="I27" s="59" t="s">
        <v>59</v>
      </c>
      <c r="J27" s="36">
        <v>249000</v>
      </c>
      <c r="K27" s="76">
        <f t="shared" si="3"/>
        <v>1.002</v>
      </c>
      <c r="L27" s="36">
        <v>249498</v>
      </c>
      <c r="M27" s="57"/>
      <c r="N27" s="94"/>
    </row>
    <row r="28" spans="2:16" outlineLevel="1" x14ac:dyDescent="0.2">
      <c r="B28" s="174" t="s">
        <v>175</v>
      </c>
      <c r="C28" s="175">
        <v>254673278</v>
      </c>
      <c r="D28" s="176">
        <v>45737</v>
      </c>
      <c r="E28" s="177"/>
      <c r="F28" s="178">
        <v>243000</v>
      </c>
      <c r="G28" s="179">
        <f t="shared" si="1"/>
        <v>0.99445000000000006</v>
      </c>
      <c r="H28" s="178">
        <v>241651.35</v>
      </c>
      <c r="I28" s="59" t="s">
        <v>59</v>
      </c>
      <c r="J28" s="178">
        <v>243000</v>
      </c>
      <c r="K28" s="179">
        <f t="shared" si="3"/>
        <v>1.00196</v>
      </c>
      <c r="L28" s="178">
        <v>243476.28</v>
      </c>
      <c r="M28" s="57"/>
      <c r="N28" s="94"/>
    </row>
    <row r="29" spans="2:16" outlineLevel="1" x14ac:dyDescent="0.2">
      <c r="B29" s="26" t="s">
        <v>176</v>
      </c>
      <c r="C29" s="115" t="s">
        <v>177</v>
      </c>
      <c r="D29" s="34">
        <v>45743</v>
      </c>
      <c r="E29" s="32"/>
      <c r="F29" s="36">
        <v>249000</v>
      </c>
      <c r="G29" s="76">
        <f t="shared" si="1"/>
        <v>0.99512999999999996</v>
      </c>
      <c r="H29" s="36">
        <v>247787.37</v>
      </c>
      <c r="I29" s="59" t="s">
        <v>59</v>
      </c>
      <c r="J29" s="36">
        <v>249000</v>
      </c>
      <c r="K29" s="76">
        <f t="shared" si="3"/>
        <v>1.0024500000000001</v>
      </c>
      <c r="L29" s="36">
        <v>249610.05</v>
      </c>
      <c r="M29" s="57"/>
      <c r="N29" s="94"/>
    </row>
    <row r="30" spans="2:16" outlineLevel="1" x14ac:dyDescent="0.2">
      <c r="B30" s="174" t="s">
        <v>182</v>
      </c>
      <c r="C30" s="175" t="s">
        <v>179</v>
      </c>
      <c r="D30" s="176">
        <v>45743</v>
      </c>
      <c r="E30" s="177"/>
      <c r="F30" s="178">
        <v>243000</v>
      </c>
      <c r="G30" s="179">
        <f t="shared" si="1"/>
        <v>0.9930199999999999</v>
      </c>
      <c r="H30" s="178">
        <v>241303.86</v>
      </c>
      <c r="I30" s="59" t="s">
        <v>59</v>
      </c>
      <c r="J30" s="178">
        <v>243000</v>
      </c>
      <c r="K30" s="179">
        <f t="shared" si="3"/>
        <v>1.00074</v>
      </c>
      <c r="L30" s="178">
        <v>243179.82</v>
      </c>
      <c r="M30" s="57"/>
      <c r="N30" s="94"/>
    </row>
    <row r="31" spans="2:16" outlineLevel="1" x14ac:dyDescent="0.2">
      <c r="B31" s="26" t="s">
        <v>132</v>
      </c>
      <c r="C31" s="115" t="s">
        <v>220</v>
      </c>
      <c r="D31" s="34">
        <v>45884</v>
      </c>
      <c r="E31" s="32"/>
      <c r="F31" s="36">
        <v>998000</v>
      </c>
      <c r="G31" s="76">
        <f t="shared" si="1"/>
        <v>0.96483999999999992</v>
      </c>
      <c r="H31" s="36">
        <v>962910.32</v>
      </c>
      <c r="I31" s="59" t="s">
        <v>59</v>
      </c>
      <c r="J31" s="36">
        <v>998000</v>
      </c>
      <c r="K31" s="76">
        <f t="shared" si="3"/>
        <v>0.98023000000000005</v>
      </c>
      <c r="L31" s="36">
        <v>978269.54</v>
      </c>
      <c r="M31" s="57"/>
      <c r="N31" s="94"/>
    </row>
    <row r="32" spans="2:16" outlineLevel="1" x14ac:dyDescent="0.2">
      <c r="B32" s="174" t="s">
        <v>230</v>
      </c>
      <c r="C32" s="175" t="s">
        <v>222</v>
      </c>
      <c r="D32" s="176">
        <v>45894</v>
      </c>
      <c r="E32" s="177"/>
      <c r="F32" s="178">
        <v>243000</v>
      </c>
      <c r="G32" s="179">
        <f t="shared" si="1"/>
        <v>0.99024000000000001</v>
      </c>
      <c r="H32" s="178">
        <v>240628.32</v>
      </c>
      <c r="I32" s="59" t="s">
        <v>59</v>
      </c>
      <c r="J32" s="178">
        <v>243000</v>
      </c>
      <c r="K32" s="179">
        <f t="shared" si="3"/>
        <v>1.00187</v>
      </c>
      <c r="L32" s="178">
        <v>243454.41</v>
      </c>
      <c r="M32" s="57"/>
      <c r="N32" s="94"/>
    </row>
    <row r="33" spans="1:16" outlineLevel="1" x14ac:dyDescent="0.2">
      <c r="B33" s="26" t="s">
        <v>223</v>
      </c>
      <c r="C33" s="115" t="s">
        <v>224</v>
      </c>
      <c r="D33" s="34">
        <v>45894</v>
      </c>
      <c r="E33" s="32"/>
      <c r="F33" s="36">
        <v>243000</v>
      </c>
      <c r="G33" s="76">
        <f t="shared" si="1"/>
        <v>0.98934</v>
      </c>
      <c r="H33" s="36">
        <v>240409.62</v>
      </c>
      <c r="I33" s="59" t="s">
        <v>59</v>
      </c>
      <c r="J33" s="36">
        <v>243000</v>
      </c>
      <c r="K33" s="76">
        <f t="shared" si="3"/>
        <v>1.00095</v>
      </c>
      <c r="L33" s="36">
        <v>243230.85</v>
      </c>
      <c r="M33" s="57"/>
      <c r="N33" s="94"/>
    </row>
    <row r="34" spans="1:16" outlineLevel="1" x14ac:dyDescent="0.2">
      <c r="B34" s="182" t="s">
        <v>138</v>
      </c>
      <c r="C34" s="143" t="s">
        <v>139</v>
      </c>
      <c r="D34" s="183">
        <v>45148</v>
      </c>
      <c r="E34" s="184"/>
      <c r="F34" s="142">
        <v>0</v>
      </c>
      <c r="G34" s="185">
        <v>0</v>
      </c>
      <c r="H34" s="142">
        <v>0</v>
      </c>
      <c r="I34" s="59" t="s">
        <v>59</v>
      </c>
      <c r="J34" s="36"/>
      <c r="K34" s="76"/>
      <c r="L34" s="36"/>
      <c r="M34" s="57"/>
      <c r="N34" s="94"/>
    </row>
    <row r="35" spans="1:16" outlineLevel="1" x14ac:dyDescent="0.2">
      <c r="B35" s="182" t="s">
        <v>140</v>
      </c>
      <c r="C35" s="143" t="s">
        <v>141</v>
      </c>
      <c r="D35" s="183">
        <v>45148</v>
      </c>
      <c r="E35" s="184"/>
      <c r="F35" s="142">
        <v>0</v>
      </c>
      <c r="G35" s="185">
        <v>0</v>
      </c>
      <c r="H35" s="142">
        <v>0</v>
      </c>
      <c r="I35" s="59" t="s">
        <v>59</v>
      </c>
      <c r="J35" s="36"/>
      <c r="K35" s="76"/>
      <c r="L35" s="36"/>
      <c r="M35" s="57"/>
      <c r="N35" s="94"/>
    </row>
    <row r="36" spans="1:16" outlineLevel="1" x14ac:dyDescent="0.2">
      <c r="B36" s="182" t="s">
        <v>155</v>
      </c>
      <c r="C36" s="143" t="s">
        <v>142</v>
      </c>
      <c r="D36" s="183">
        <v>45148</v>
      </c>
      <c r="E36" s="184"/>
      <c r="F36" s="142">
        <v>0</v>
      </c>
      <c r="G36" s="185">
        <v>0</v>
      </c>
      <c r="H36" s="142">
        <v>0</v>
      </c>
      <c r="I36" s="59" t="s">
        <v>59</v>
      </c>
      <c r="J36" s="36"/>
      <c r="K36" s="76"/>
      <c r="L36" s="36"/>
      <c r="M36" s="57"/>
      <c r="N36" s="94"/>
    </row>
    <row r="37" spans="1:16" outlineLevel="1" x14ac:dyDescent="0.2">
      <c r="B37" s="182" t="s">
        <v>143</v>
      </c>
      <c r="C37" s="143" t="s">
        <v>144</v>
      </c>
      <c r="D37" s="183" t="s">
        <v>156</v>
      </c>
      <c r="E37" s="184"/>
      <c r="F37" s="142">
        <v>0</v>
      </c>
      <c r="G37" s="185">
        <v>0</v>
      </c>
      <c r="H37" s="142">
        <v>0</v>
      </c>
      <c r="I37" s="59" t="s">
        <v>59</v>
      </c>
      <c r="J37" s="36"/>
      <c r="K37" s="76"/>
      <c r="L37" s="36"/>
      <c r="M37" s="57"/>
      <c r="N37" s="94"/>
    </row>
    <row r="38" spans="1:16" outlineLevel="1" x14ac:dyDescent="0.2">
      <c r="B38" s="182" t="s">
        <v>157</v>
      </c>
      <c r="C38" s="143" t="s">
        <v>145</v>
      </c>
      <c r="D38" s="183">
        <v>45149</v>
      </c>
      <c r="E38" s="184"/>
      <c r="F38" s="142">
        <v>0</v>
      </c>
      <c r="G38" s="185">
        <v>0</v>
      </c>
      <c r="H38" s="142">
        <v>0</v>
      </c>
      <c r="I38" s="59" t="s">
        <v>59</v>
      </c>
      <c r="J38" s="36"/>
      <c r="K38" s="76"/>
      <c r="L38" s="36"/>
      <c r="M38" s="57"/>
      <c r="N38" s="94"/>
    </row>
    <row r="39" spans="1:16" outlineLevel="1" x14ac:dyDescent="0.2">
      <c r="B39" s="182" t="s">
        <v>158</v>
      </c>
      <c r="C39" s="143" t="s">
        <v>146</v>
      </c>
      <c r="D39" s="183">
        <v>45153</v>
      </c>
      <c r="E39" s="184"/>
      <c r="F39" s="142">
        <v>0</v>
      </c>
      <c r="G39" s="185">
        <v>0</v>
      </c>
      <c r="H39" s="142">
        <v>0</v>
      </c>
      <c r="I39" s="59" t="s">
        <v>59</v>
      </c>
      <c r="J39" s="36"/>
      <c r="K39" s="76"/>
      <c r="L39" s="36"/>
      <c r="M39" s="57"/>
      <c r="N39" s="94"/>
    </row>
    <row r="40" spans="1:16" ht="12" customHeight="1" x14ac:dyDescent="0.2">
      <c r="A40" s="26" t="s">
        <v>76</v>
      </c>
      <c r="C40" s="28"/>
      <c r="D40" s="34"/>
      <c r="E40" s="32"/>
      <c r="F40" s="188">
        <f>SUM(F6:F39)</f>
        <v>35077906.400000006</v>
      </c>
      <c r="G40" s="189">
        <f t="shared" ref="G40" si="4">+H40/F40</f>
        <v>0.99623255394740418</v>
      </c>
      <c r="H40" s="188">
        <f>SUM(H6:H39)</f>
        <v>34945752.280000001</v>
      </c>
      <c r="I40" s="54"/>
      <c r="J40" s="188">
        <f>SUM(J6:J39)</f>
        <v>48634239.729999997</v>
      </c>
      <c r="K40" s="189">
        <f t="shared" si="3"/>
        <v>0.99856114991437117</v>
      </c>
      <c r="L40" s="188">
        <f>SUM(L6:L39)</f>
        <v>48564262.349999994</v>
      </c>
      <c r="M40" s="55"/>
      <c r="N40" s="94">
        <f>SUM(L40-H40)</f>
        <v>13618510.069999993</v>
      </c>
      <c r="P40" s="87"/>
    </row>
    <row r="41" spans="1:16" ht="12" customHeight="1" x14ac:dyDescent="0.2">
      <c r="C41" s="28"/>
      <c r="D41" s="34"/>
      <c r="E41" s="32"/>
      <c r="F41" s="35"/>
      <c r="G41" s="76"/>
      <c r="H41" s="35"/>
      <c r="I41" s="54"/>
      <c r="J41" s="35"/>
      <c r="K41" s="76"/>
      <c r="L41" s="35"/>
      <c r="M41" s="55"/>
      <c r="N41" s="94"/>
      <c r="P41" s="87"/>
    </row>
    <row r="42" spans="1:16" ht="12" customHeight="1" x14ac:dyDescent="0.2">
      <c r="C42" s="28"/>
      <c r="D42" s="34"/>
      <c r="E42" s="32"/>
      <c r="F42" s="35"/>
      <c r="G42" s="76"/>
      <c r="H42" s="35"/>
      <c r="I42" s="54"/>
      <c r="J42" s="35"/>
      <c r="K42" s="76"/>
      <c r="L42" s="35"/>
      <c r="M42" s="55"/>
      <c r="N42" s="94"/>
      <c r="P42" s="87"/>
    </row>
    <row r="43" spans="1:16" ht="12" customHeight="1" x14ac:dyDescent="0.2">
      <c r="C43" s="28"/>
      <c r="D43" s="34"/>
      <c r="E43" s="32"/>
      <c r="F43" s="35"/>
      <c r="G43" s="76"/>
      <c r="H43" s="35"/>
      <c r="I43" s="54"/>
      <c r="J43" s="35"/>
      <c r="K43" s="76"/>
      <c r="L43" s="35"/>
      <c r="M43" s="55"/>
      <c r="N43" s="94"/>
      <c r="P43" s="87"/>
    </row>
    <row r="44" spans="1:16" s="47" customFormat="1" ht="15" customHeight="1" x14ac:dyDescent="0.2">
      <c r="A44" s="46"/>
      <c r="B44" s="46"/>
      <c r="C44" s="51"/>
      <c r="D44" s="45"/>
      <c r="E44" s="48"/>
      <c r="G44" s="121">
        <v>45170</v>
      </c>
      <c r="I44" s="54"/>
      <c r="K44" s="121">
        <v>45261</v>
      </c>
      <c r="M44" s="54"/>
      <c r="N44" s="161"/>
    </row>
    <row r="45" spans="1:16" s="47" customFormat="1" x14ac:dyDescent="0.2">
      <c r="A45" s="46" t="s">
        <v>49</v>
      </c>
      <c r="B45" s="51" t="s">
        <v>18</v>
      </c>
      <c r="C45" s="51" t="s">
        <v>19</v>
      </c>
      <c r="D45" s="122" t="s">
        <v>50</v>
      </c>
      <c r="E45" s="46"/>
      <c r="F45" s="37" t="s">
        <v>51</v>
      </c>
      <c r="G45" s="37" t="s">
        <v>52</v>
      </c>
      <c r="H45" s="37"/>
      <c r="I45" s="54"/>
      <c r="J45" s="37" t="s">
        <v>51</v>
      </c>
      <c r="K45" s="37" t="s">
        <v>52</v>
      </c>
      <c r="L45" s="37"/>
      <c r="M45" s="54"/>
      <c r="N45" s="161" t="s">
        <v>53</v>
      </c>
    </row>
    <row r="46" spans="1:16" s="47" customFormat="1" x14ac:dyDescent="0.2">
      <c r="A46" s="46"/>
      <c r="B46" s="51" t="s">
        <v>25</v>
      </c>
      <c r="C46" s="51" t="s">
        <v>26</v>
      </c>
      <c r="D46" s="122" t="s">
        <v>54</v>
      </c>
      <c r="E46" s="46"/>
      <c r="F46" s="37" t="s">
        <v>55</v>
      </c>
      <c r="G46" s="35" t="s">
        <v>56</v>
      </c>
      <c r="H46" s="37" t="s">
        <v>57</v>
      </c>
      <c r="I46" s="54"/>
      <c r="J46" s="37" t="s">
        <v>55</v>
      </c>
      <c r="K46" s="35" t="s">
        <v>56</v>
      </c>
      <c r="L46" s="37" t="s">
        <v>57</v>
      </c>
      <c r="M46" s="54"/>
      <c r="N46" s="161" t="s">
        <v>16</v>
      </c>
    </row>
    <row r="47" spans="1:16" s="47" customFormat="1" ht="7.9" customHeight="1" x14ac:dyDescent="0.2">
      <c r="A47" s="52"/>
      <c r="B47" s="56"/>
      <c r="C47" s="56"/>
      <c r="D47" s="141"/>
      <c r="E47" s="52"/>
      <c r="F47" s="54"/>
      <c r="G47" s="55"/>
      <c r="H47" s="54"/>
      <c r="I47" s="54"/>
      <c r="J47" s="54"/>
      <c r="K47" s="55"/>
      <c r="L47" s="54"/>
      <c r="M47" s="54"/>
      <c r="N47" s="61"/>
    </row>
    <row r="48" spans="1:16" ht="12" customHeight="1" x14ac:dyDescent="0.2">
      <c r="C48" s="28"/>
      <c r="D48" s="34"/>
      <c r="E48" s="32"/>
      <c r="F48" s="35"/>
      <c r="G48" s="76"/>
      <c r="H48" s="35"/>
      <c r="I48" s="54"/>
      <c r="J48" s="35"/>
      <c r="K48" s="76"/>
      <c r="L48" s="35"/>
      <c r="M48" s="55"/>
      <c r="N48" s="94"/>
    </row>
    <row r="49" spans="1:14" ht="12" customHeight="1" x14ac:dyDescent="0.2">
      <c r="A49" s="26" t="s">
        <v>129</v>
      </c>
      <c r="B49" s="26" t="s">
        <v>110</v>
      </c>
      <c r="C49" s="28"/>
      <c r="D49" s="34">
        <v>45291</v>
      </c>
      <c r="E49" s="32"/>
      <c r="F49" s="19">
        <v>14143179.1</v>
      </c>
      <c r="G49" s="76">
        <f t="shared" ref="G49:G50" si="5">+H49/F49</f>
        <v>1</v>
      </c>
      <c r="H49" s="19">
        <v>14143179.1</v>
      </c>
      <c r="I49" s="54" t="s">
        <v>59</v>
      </c>
      <c r="J49" s="19">
        <v>13427399.77</v>
      </c>
      <c r="K49" s="76">
        <f t="shared" si="2"/>
        <v>1</v>
      </c>
      <c r="L49" s="19">
        <f>SUM(J49)</f>
        <v>13427399.77</v>
      </c>
      <c r="M49" s="55"/>
      <c r="N49" s="94"/>
    </row>
    <row r="50" spans="1:14" ht="12" customHeight="1" x14ac:dyDescent="0.2">
      <c r="C50" s="28"/>
      <c r="D50" s="34"/>
      <c r="E50" s="32"/>
      <c r="F50" s="188">
        <f>SUM(F49)</f>
        <v>14143179.1</v>
      </c>
      <c r="G50" s="189">
        <f t="shared" si="5"/>
        <v>1</v>
      </c>
      <c r="H50" s="188">
        <f>SUM(H49)</f>
        <v>14143179.1</v>
      </c>
      <c r="I50" s="54"/>
      <c r="J50" s="188">
        <f>SUM(J49)</f>
        <v>13427399.77</v>
      </c>
      <c r="K50" s="189">
        <f t="shared" si="2"/>
        <v>1</v>
      </c>
      <c r="L50" s="188">
        <f>SUM(L49)</f>
        <v>13427399.77</v>
      </c>
      <c r="M50" s="55"/>
      <c r="N50" s="94">
        <f>+SUM(L50-H50)</f>
        <v>-715779.33000000007</v>
      </c>
    </row>
    <row r="51" spans="1:14" ht="9.75" customHeight="1" x14ac:dyDescent="0.2">
      <c r="C51" s="28"/>
      <c r="D51" s="34"/>
      <c r="E51" s="32"/>
      <c r="F51" s="35"/>
      <c r="G51" s="76"/>
      <c r="H51" s="35"/>
      <c r="I51" s="54"/>
      <c r="J51" s="35"/>
      <c r="K51" s="76"/>
      <c r="L51" s="35"/>
      <c r="M51" s="55"/>
      <c r="N51" s="94"/>
    </row>
    <row r="52" spans="1:14" x14ac:dyDescent="0.2">
      <c r="A52" s="26" t="s">
        <v>6</v>
      </c>
      <c r="B52" s="26" t="s">
        <v>110</v>
      </c>
      <c r="C52" s="138"/>
      <c r="D52" s="34">
        <v>45291</v>
      </c>
      <c r="E52" s="32"/>
      <c r="F52" s="31">
        <v>6000.46</v>
      </c>
      <c r="G52" s="76">
        <f t="shared" ref="G52:G53" si="6">+H52/F52</f>
        <v>1</v>
      </c>
      <c r="H52" s="31">
        <v>6000.46</v>
      </c>
      <c r="I52" s="59" t="s">
        <v>59</v>
      </c>
      <c r="J52" s="31">
        <v>6052.41</v>
      </c>
      <c r="K52" s="76">
        <f t="shared" ref="K52:K56" si="7">+L52/J52</f>
        <v>1</v>
      </c>
      <c r="L52" s="19">
        <f>SUM(J52)</f>
        <v>6052.41</v>
      </c>
      <c r="M52" s="57"/>
    </row>
    <row r="53" spans="1:14" x14ac:dyDescent="0.2">
      <c r="C53" s="138"/>
      <c r="D53" s="34"/>
      <c r="E53" s="32"/>
      <c r="F53" s="188">
        <f>SUM(F52)</f>
        <v>6000.46</v>
      </c>
      <c r="G53" s="189">
        <f t="shared" si="6"/>
        <v>1</v>
      </c>
      <c r="H53" s="188">
        <f>SUM(H52)</f>
        <v>6000.46</v>
      </c>
      <c r="I53" s="54"/>
      <c r="J53" s="188">
        <f>SUM(J52)</f>
        <v>6052.41</v>
      </c>
      <c r="K53" s="189">
        <f t="shared" si="7"/>
        <v>1</v>
      </c>
      <c r="L53" s="188">
        <f>SUM(L52)</f>
        <v>6052.41</v>
      </c>
      <c r="M53" s="55"/>
      <c r="N53" s="60">
        <f>SUM(L53-H53)</f>
        <v>51.949999999999818</v>
      </c>
    </row>
    <row r="54" spans="1:14" x14ac:dyDescent="0.2">
      <c r="C54" s="138"/>
      <c r="D54" s="34"/>
      <c r="E54" s="32"/>
      <c r="F54" s="35"/>
      <c r="G54" s="76"/>
      <c r="H54" s="35"/>
      <c r="I54" s="54"/>
      <c r="J54" s="35"/>
      <c r="K54" s="76"/>
      <c r="L54" s="35"/>
      <c r="M54" s="55"/>
    </row>
    <row r="55" spans="1:14" x14ac:dyDescent="0.2">
      <c r="A55" s="26" t="s">
        <v>78</v>
      </c>
      <c r="B55" s="26" t="s">
        <v>110</v>
      </c>
      <c r="C55" s="138"/>
      <c r="D55" s="34">
        <v>45291</v>
      </c>
      <c r="E55" s="32"/>
      <c r="F55" s="19">
        <v>5080.34</v>
      </c>
      <c r="G55" s="76">
        <f t="shared" ref="G55:G56" si="8">+H55/F55</f>
        <v>1</v>
      </c>
      <c r="H55" s="19">
        <v>5080.34</v>
      </c>
      <c r="I55" s="54" t="s">
        <v>59</v>
      </c>
      <c r="J55" s="19">
        <v>5124.3100000000004</v>
      </c>
      <c r="K55" s="76">
        <f t="shared" si="7"/>
        <v>1</v>
      </c>
      <c r="L55" s="19">
        <f>SUM(J55)</f>
        <v>5124.3100000000004</v>
      </c>
      <c r="M55" s="57"/>
    </row>
    <row r="56" spans="1:14" x14ac:dyDescent="0.2">
      <c r="C56" s="138"/>
      <c r="D56" s="34"/>
      <c r="E56" s="32"/>
      <c r="F56" s="188">
        <f>SUM(F55)</f>
        <v>5080.34</v>
      </c>
      <c r="G56" s="189">
        <f t="shared" si="8"/>
        <v>1</v>
      </c>
      <c r="H56" s="188">
        <f>SUM(H55)</f>
        <v>5080.34</v>
      </c>
      <c r="I56" s="54"/>
      <c r="J56" s="188">
        <f>SUM(J55)</f>
        <v>5124.3100000000004</v>
      </c>
      <c r="K56" s="189">
        <f t="shared" si="7"/>
        <v>1</v>
      </c>
      <c r="L56" s="188">
        <f>SUM(L55)</f>
        <v>5124.3100000000004</v>
      </c>
      <c r="M56" s="55"/>
      <c r="N56" s="60">
        <f>SUM(L56-H56)</f>
        <v>43.970000000000255</v>
      </c>
    </row>
    <row r="57" spans="1:14" x14ac:dyDescent="0.2">
      <c r="C57" s="138"/>
      <c r="D57" s="34"/>
      <c r="E57" s="32"/>
      <c r="F57" s="35"/>
      <c r="G57" s="76"/>
      <c r="H57" s="35"/>
      <c r="I57" s="54"/>
      <c r="J57" s="35"/>
      <c r="K57" s="76"/>
      <c r="L57" s="35"/>
      <c r="M57" s="55"/>
    </row>
    <row r="58" spans="1:14" ht="13.5" customHeight="1" x14ac:dyDescent="0.2">
      <c r="A58" s="26" t="s">
        <v>117</v>
      </c>
      <c r="B58" s="26" t="s">
        <v>110</v>
      </c>
      <c r="C58" s="138"/>
      <c r="D58" s="34">
        <v>45291</v>
      </c>
      <c r="E58" s="32"/>
      <c r="F58" s="19">
        <v>6969974.1399999997</v>
      </c>
      <c r="G58" s="76">
        <f>+H58/F58</f>
        <v>1</v>
      </c>
      <c r="H58" s="19">
        <v>6969974.1399999997</v>
      </c>
      <c r="I58" s="54" t="s">
        <v>59</v>
      </c>
      <c r="J58" s="19">
        <v>9250984.3699999992</v>
      </c>
      <c r="K58" s="76">
        <f>+L58/J58</f>
        <v>1</v>
      </c>
      <c r="L58" s="19">
        <f>SUM(J58)</f>
        <v>9250984.3699999992</v>
      </c>
      <c r="M58" s="55"/>
    </row>
    <row r="59" spans="1:14" ht="13.5" customHeight="1" x14ac:dyDescent="0.2">
      <c r="B59" s="174" t="s">
        <v>200</v>
      </c>
      <c r="C59" s="180" t="s">
        <v>201</v>
      </c>
      <c r="D59" s="176">
        <v>45238</v>
      </c>
      <c r="E59" s="177"/>
      <c r="F59" s="181">
        <v>243000</v>
      </c>
      <c r="G59" s="179">
        <f t="shared" ref="G59:G61" si="9">+H59/F59</f>
        <v>1</v>
      </c>
      <c r="H59" s="181">
        <v>243000</v>
      </c>
      <c r="I59" s="54"/>
      <c r="J59" s="186">
        <v>0</v>
      </c>
      <c r="K59" s="185">
        <v>0</v>
      </c>
      <c r="L59" s="186">
        <v>0</v>
      </c>
      <c r="M59" s="55"/>
    </row>
    <row r="60" spans="1:14" ht="13.5" customHeight="1" x14ac:dyDescent="0.2">
      <c r="B60" s="26" t="s">
        <v>215</v>
      </c>
      <c r="C60" s="138" t="s">
        <v>203</v>
      </c>
      <c r="D60" s="34">
        <v>45238</v>
      </c>
      <c r="E60" s="32"/>
      <c r="F60" s="19">
        <v>243000</v>
      </c>
      <c r="G60" s="76">
        <f t="shared" si="9"/>
        <v>1</v>
      </c>
      <c r="H60" s="19">
        <v>243000</v>
      </c>
      <c r="I60" s="54"/>
      <c r="J60" s="186">
        <v>0</v>
      </c>
      <c r="K60" s="185">
        <v>0</v>
      </c>
      <c r="L60" s="186">
        <v>0</v>
      </c>
      <c r="M60" s="55"/>
    </row>
    <row r="61" spans="1:14" x14ac:dyDescent="0.2">
      <c r="B61" s="174" t="s">
        <v>132</v>
      </c>
      <c r="C61" s="180" t="s">
        <v>204</v>
      </c>
      <c r="D61" s="176">
        <v>45291</v>
      </c>
      <c r="E61" s="177"/>
      <c r="F61" s="181">
        <v>1260000</v>
      </c>
      <c r="G61" s="179">
        <f t="shared" si="9"/>
        <v>0.99203000000000008</v>
      </c>
      <c r="H61" s="181">
        <v>1249957.8</v>
      </c>
      <c r="I61" s="54" t="s">
        <v>59</v>
      </c>
      <c r="J61" s="186">
        <v>0</v>
      </c>
      <c r="K61" s="185">
        <v>0</v>
      </c>
      <c r="L61" s="186">
        <v>0</v>
      </c>
      <c r="M61" s="55"/>
    </row>
    <row r="62" spans="1:14" ht="13.5" customHeight="1" x14ac:dyDescent="0.2">
      <c r="B62" s="26" t="s">
        <v>198</v>
      </c>
      <c r="C62" s="138" t="s">
        <v>199</v>
      </c>
      <c r="D62" s="34">
        <v>45141</v>
      </c>
      <c r="E62" s="32"/>
      <c r="F62" s="19">
        <v>1293000</v>
      </c>
      <c r="G62" s="76">
        <f>+H62/F62</f>
        <v>0.98206000000000004</v>
      </c>
      <c r="H62" s="19">
        <v>1269803.58</v>
      </c>
      <c r="I62" s="54" t="s">
        <v>59</v>
      </c>
      <c r="J62" s="19">
        <v>1293000</v>
      </c>
      <c r="K62" s="76">
        <f>+L62/J62</f>
        <v>0.99560999999999999</v>
      </c>
      <c r="L62" s="19">
        <v>1287323.73</v>
      </c>
      <c r="M62" s="55"/>
    </row>
    <row r="63" spans="1:14" ht="13.5" customHeight="1" x14ac:dyDescent="0.2">
      <c r="B63" s="174" t="s">
        <v>132</v>
      </c>
      <c r="C63" s="180" t="s">
        <v>226</v>
      </c>
      <c r="D63" s="176">
        <v>45519</v>
      </c>
      <c r="E63" s="177"/>
      <c r="F63" s="181">
        <v>750000</v>
      </c>
      <c r="G63" s="179">
        <f>+H63/F63</f>
        <v>0.97355999999999998</v>
      </c>
      <c r="H63" s="181">
        <v>730170</v>
      </c>
      <c r="I63" s="54" t="s">
        <v>59</v>
      </c>
      <c r="J63" s="181">
        <v>750000</v>
      </c>
      <c r="K63" s="179">
        <f>+L63/J63</f>
        <v>0.98367000000000004</v>
      </c>
      <c r="L63" s="181">
        <v>737752.5</v>
      </c>
      <c r="M63" s="55"/>
    </row>
    <row r="64" spans="1:14" ht="13.5" customHeight="1" x14ac:dyDescent="0.2">
      <c r="B64" s="26" t="s">
        <v>227</v>
      </c>
      <c r="C64" s="138" t="s">
        <v>228</v>
      </c>
      <c r="D64" s="34">
        <v>45852</v>
      </c>
      <c r="E64" s="32"/>
      <c r="F64" s="19">
        <v>243000</v>
      </c>
      <c r="G64" s="76">
        <f>+H64/F64</f>
        <v>0.99053999999999998</v>
      </c>
      <c r="H64" s="19">
        <v>240701.22</v>
      </c>
      <c r="I64" s="54" t="s">
        <v>59</v>
      </c>
      <c r="J64" s="19">
        <v>243000</v>
      </c>
      <c r="K64" s="76">
        <f>+L64/J64</f>
        <v>1.0009699999999999</v>
      </c>
      <c r="L64" s="19">
        <v>243235.71</v>
      </c>
      <c r="M64" s="55"/>
    </row>
    <row r="65" spans="1:14" x14ac:dyDescent="0.2">
      <c r="C65" s="138"/>
      <c r="D65" s="34"/>
      <c r="E65" s="32"/>
      <c r="F65" s="188">
        <f>SUM(F58:F64)</f>
        <v>11001974.140000001</v>
      </c>
      <c r="G65" s="189">
        <f>+H65/F65</f>
        <v>0.99496750316848137</v>
      </c>
      <c r="H65" s="188">
        <f>SUM(H58:H64)</f>
        <v>10946606.74</v>
      </c>
      <c r="I65" s="54"/>
      <c r="J65" s="188">
        <f>SUM(J58:J64)</f>
        <v>11536984.369999999</v>
      </c>
      <c r="K65" s="189">
        <f>+L65/J65</f>
        <v>0.99846683852272577</v>
      </c>
      <c r="L65" s="188">
        <f>SUM(L58:L64)</f>
        <v>11519296.310000001</v>
      </c>
      <c r="M65" s="55"/>
      <c r="N65" s="60">
        <f>SUM(L65-H65)</f>
        <v>572689.5700000003</v>
      </c>
    </row>
    <row r="66" spans="1:14" x14ac:dyDescent="0.2">
      <c r="C66" s="138"/>
      <c r="D66" s="34"/>
      <c r="E66" s="32"/>
      <c r="F66" s="35"/>
      <c r="G66" s="76"/>
      <c r="H66" s="35"/>
      <c r="I66" s="54"/>
      <c r="J66" s="35"/>
      <c r="K66" s="76"/>
      <c r="L66" s="35"/>
      <c r="M66" s="55"/>
    </row>
    <row r="67" spans="1:14" outlineLevel="1" x14ac:dyDescent="0.2">
      <c r="A67" s="26" t="s">
        <v>7</v>
      </c>
      <c r="B67" s="26" t="s">
        <v>110</v>
      </c>
      <c r="D67" s="34">
        <v>45291</v>
      </c>
      <c r="E67" s="32"/>
      <c r="F67" s="36">
        <v>85539.72</v>
      </c>
      <c r="G67" s="77">
        <f>H67/F67</f>
        <v>1</v>
      </c>
      <c r="H67" s="36">
        <v>85539.72</v>
      </c>
      <c r="I67" s="59" t="s">
        <v>59</v>
      </c>
      <c r="J67" s="36">
        <v>82954.61</v>
      </c>
      <c r="K67" s="77">
        <f>L67/J67</f>
        <v>1</v>
      </c>
      <c r="L67" s="19">
        <f>SUM(J67)</f>
        <v>82954.61</v>
      </c>
      <c r="M67" s="58"/>
    </row>
    <row r="68" spans="1:14" outlineLevel="1" x14ac:dyDescent="0.2">
      <c r="B68" s="174" t="s">
        <v>120</v>
      </c>
      <c r="C68" s="175"/>
      <c r="D68" s="176">
        <v>45291</v>
      </c>
      <c r="E68" s="177"/>
      <c r="F68" s="178">
        <v>8129.95</v>
      </c>
      <c r="G68" s="187">
        <f>H68/F68</f>
        <v>1</v>
      </c>
      <c r="H68" s="178">
        <v>8129.95</v>
      </c>
      <c r="I68" s="59" t="s">
        <v>59</v>
      </c>
      <c r="J68" s="178">
        <v>8240.41</v>
      </c>
      <c r="K68" s="187">
        <f>L68/J68</f>
        <v>1</v>
      </c>
      <c r="L68" s="181">
        <f>SUM(J68)</f>
        <v>8240.41</v>
      </c>
      <c r="M68" s="58"/>
    </row>
    <row r="69" spans="1:14" outlineLevel="1" x14ac:dyDescent="0.2">
      <c r="B69" s="26" t="s">
        <v>206</v>
      </c>
      <c r="D69" s="34">
        <v>45291</v>
      </c>
      <c r="E69" s="32"/>
      <c r="F69" s="36">
        <v>511559.39</v>
      </c>
      <c r="G69" s="77">
        <f t="shared" ref="G69:G70" si="10">H69/F69</f>
        <v>1</v>
      </c>
      <c r="H69" s="36">
        <v>511559.39</v>
      </c>
      <c r="I69" s="59" t="s">
        <v>59</v>
      </c>
      <c r="J69" s="36">
        <v>518789.23</v>
      </c>
      <c r="K69" s="77">
        <f t="shared" ref="K69:K70" si="11">L69/J69</f>
        <v>1</v>
      </c>
      <c r="L69" s="19">
        <f>SUM(J69)</f>
        <v>518789.23</v>
      </c>
      <c r="M69" s="58"/>
    </row>
    <row r="70" spans="1:14" outlineLevel="1" x14ac:dyDescent="0.2">
      <c r="B70" s="174" t="s">
        <v>183</v>
      </c>
      <c r="C70" s="175"/>
      <c r="D70" s="176">
        <v>45408</v>
      </c>
      <c r="E70" s="177"/>
      <c r="F70" s="178">
        <v>1500000</v>
      </c>
      <c r="G70" s="187">
        <f t="shared" si="10"/>
        <v>1</v>
      </c>
      <c r="H70" s="178">
        <v>1500000</v>
      </c>
      <c r="I70" s="59"/>
      <c r="J70" s="178">
        <v>1500000</v>
      </c>
      <c r="K70" s="187">
        <f t="shared" si="11"/>
        <v>1</v>
      </c>
      <c r="L70" s="181">
        <f>SUM(J70)</f>
        <v>1500000</v>
      </c>
      <c r="M70" s="58"/>
    </row>
    <row r="71" spans="1:14" x14ac:dyDescent="0.2">
      <c r="E71" s="32"/>
      <c r="F71" s="188">
        <f>SUM(F67:F70)</f>
        <v>2105229.06</v>
      </c>
      <c r="G71" s="190">
        <f>H71/F71</f>
        <v>1</v>
      </c>
      <c r="H71" s="188">
        <f>SUM(H67:H70)</f>
        <v>2105229.06</v>
      </c>
      <c r="I71" s="54"/>
      <c r="J71" s="188">
        <f>SUM(J67:J70)</f>
        <v>2109984.25</v>
      </c>
      <c r="K71" s="190">
        <f>L71/J71</f>
        <v>1</v>
      </c>
      <c r="L71" s="188">
        <f>SUM(L67:L70)</f>
        <v>2109984.25</v>
      </c>
      <c r="M71" s="55"/>
      <c r="N71" s="60">
        <f>SUM(L71-H71)</f>
        <v>4755.1899999999441</v>
      </c>
    </row>
    <row r="72" spans="1:14" x14ac:dyDescent="0.2">
      <c r="D72" s="34"/>
      <c r="E72" s="32"/>
      <c r="G72" s="77"/>
      <c r="I72" s="59"/>
      <c r="K72" s="77"/>
      <c r="M72" s="57"/>
      <c r="N72" s="117"/>
    </row>
    <row r="73" spans="1:14" x14ac:dyDescent="0.2">
      <c r="A73" s="26" t="s">
        <v>60</v>
      </c>
      <c r="B73" s="115" t="s">
        <v>110</v>
      </c>
      <c r="D73" s="34">
        <v>45291</v>
      </c>
      <c r="E73" s="32"/>
      <c r="F73" s="19">
        <v>1768981.07</v>
      </c>
      <c r="G73" s="77">
        <f t="shared" ref="G73:G76" si="12">H73/F73</f>
        <v>1</v>
      </c>
      <c r="H73" s="19">
        <v>1768981.07</v>
      </c>
      <c r="I73" s="59" t="s">
        <v>59</v>
      </c>
      <c r="J73" s="19">
        <v>1933695.04</v>
      </c>
      <c r="K73" s="77">
        <f t="shared" ref="K73:K76" si="13">L73/J73</f>
        <v>1</v>
      </c>
      <c r="L73" s="19">
        <f>SUM(J73)</f>
        <v>1933695.04</v>
      </c>
      <c r="M73" s="57"/>
      <c r="N73" s="117"/>
    </row>
    <row r="74" spans="1:14" x14ac:dyDescent="0.2">
      <c r="B74" s="174" t="s">
        <v>120</v>
      </c>
      <c r="C74" s="175"/>
      <c r="D74" s="176">
        <v>45291</v>
      </c>
      <c r="E74" s="177"/>
      <c r="F74" s="181">
        <v>4167.58</v>
      </c>
      <c r="G74" s="187">
        <f t="shared" si="12"/>
        <v>1</v>
      </c>
      <c r="H74" s="181">
        <v>4167.58</v>
      </c>
      <c r="I74" s="59" t="s">
        <v>59</v>
      </c>
      <c r="J74" s="181">
        <v>4224.21</v>
      </c>
      <c r="K74" s="187">
        <f t="shared" si="13"/>
        <v>1</v>
      </c>
      <c r="L74" s="181">
        <f>SUM(J74)</f>
        <v>4224.21</v>
      </c>
      <c r="M74" s="57"/>
      <c r="N74" s="117"/>
    </row>
    <row r="75" spans="1:14" x14ac:dyDescent="0.2">
      <c r="B75" s="26" t="s">
        <v>183</v>
      </c>
      <c r="D75" s="34">
        <v>45408</v>
      </c>
      <c r="E75" s="32"/>
      <c r="F75" s="19">
        <v>1000000</v>
      </c>
      <c r="G75" s="77">
        <f t="shared" si="12"/>
        <v>1</v>
      </c>
      <c r="H75" s="19">
        <v>1000000</v>
      </c>
      <c r="I75" s="59"/>
      <c r="J75" s="19">
        <v>1000000</v>
      </c>
      <c r="K75" s="77">
        <f t="shared" si="13"/>
        <v>1</v>
      </c>
      <c r="L75" s="19">
        <f>SUM(J75)</f>
        <v>1000000</v>
      </c>
      <c r="M75" s="57"/>
      <c r="N75" s="117"/>
    </row>
    <row r="76" spans="1:14" x14ac:dyDescent="0.2">
      <c r="D76" s="34"/>
      <c r="E76" s="32"/>
      <c r="F76" s="188">
        <f>SUM(F73:F75)</f>
        <v>2773148.6500000004</v>
      </c>
      <c r="G76" s="190">
        <f t="shared" si="12"/>
        <v>1</v>
      </c>
      <c r="H76" s="188">
        <f>SUM(H73:H75)</f>
        <v>2773148.6500000004</v>
      </c>
      <c r="I76" s="54"/>
      <c r="J76" s="188">
        <f>SUM(J73:J75)</f>
        <v>2937919.25</v>
      </c>
      <c r="K76" s="190">
        <f t="shared" si="13"/>
        <v>1</v>
      </c>
      <c r="L76" s="188">
        <f>SUM(L73:L75)</f>
        <v>2937919.25</v>
      </c>
      <c r="M76" s="55"/>
      <c r="N76" s="60">
        <f>SUM(L76-H76)</f>
        <v>164770.59999999963</v>
      </c>
    </row>
    <row r="77" spans="1:14" x14ac:dyDescent="0.2">
      <c r="D77" s="34"/>
      <c r="E77" s="32"/>
      <c r="F77" s="35"/>
      <c r="G77" s="77"/>
      <c r="H77" s="35"/>
      <c r="I77" s="54"/>
      <c r="J77" s="35"/>
      <c r="K77" s="77"/>
      <c r="L77" s="35"/>
      <c r="M77" s="55"/>
    </row>
    <row r="78" spans="1:14" x14ac:dyDescent="0.2">
      <c r="D78" s="34"/>
      <c r="E78" s="32"/>
      <c r="F78" s="35"/>
      <c r="G78" s="77"/>
      <c r="H78" s="35"/>
      <c r="I78" s="54"/>
      <c r="J78" s="35"/>
      <c r="K78" s="77"/>
      <c r="L78" s="35"/>
      <c r="M78" s="55"/>
    </row>
    <row r="79" spans="1:14" x14ac:dyDescent="0.2">
      <c r="D79" s="34"/>
      <c r="E79" s="32"/>
      <c r="F79" s="35"/>
      <c r="G79" s="77"/>
      <c r="H79" s="35"/>
      <c r="I79" s="54"/>
      <c r="J79" s="35"/>
      <c r="K79" s="77"/>
      <c r="L79" s="35"/>
      <c r="M79" s="55"/>
    </row>
    <row r="80" spans="1:14" x14ac:dyDescent="0.2">
      <c r="D80" s="34"/>
      <c r="E80" s="32"/>
      <c r="F80" s="35"/>
      <c r="G80" s="77"/>
      <c r="H80" s="35"/>
      <c r="I80" s="54"/>
      <c r="J80" s="35"/>
      <c r="K80" s="77"/>
      <c r="L80" s="35"/>
      <c r="M80" s="55"/>
    </row>
    <row r="81" spans="1:14" x14ac:dyDescent="0.2">
      <c r="D81" s="34"/>
      <c r="E81" s="32"/>
      <c r="F81" s="35"/>
      <c r="G81" s="77"/>
      <c r="H81" s="35"/>
      <c r="I81" s="54"/>
      <c r="J81" s="35"/>
      <c r="K81" s="77"/>
      <c r="L81" s="35"/>
      <c r="M81" s="55"/>
    </row>
    <row r="82" spans="1:14" x14ac:dyDescent="0.2">
      <c r="D82" s="34"/>
      <c r="E82" s="32"/>
      <c r="F82" s="35"/>
      <c r="G82" s="77"/>
      <c r="H82" s="35"/>
      <c r="I82" s="54"/>
      <c r="J82" s="35"/>
      <c r="K82" s="77"/>
      <c r="L82" s="35"/>
      <c r="M82" s="55"/>
    </row>
    <row r="83" spans="1:14" x14ac:dyDescent="0.2">
      <c r="D83" s="34"/>
      <c r="E83" s="32"/>
      <c r="F83" s="35"/>
      <c r="G83" s="77"/>
      <c r="H83" s="35"/>
      <c r="I83" s="54"/>
      <c r="J83" s="35"/>
      <c r="K83" s="77"/>
      <c r="L83" s="35"/>
      <c r="M83" s="55"/>
    </row>
    <row r="84" spans="1:14" s="47" customFormat="1" ht="15" customHeight="1" x14ac:dyDescent="0.2">
      <c r="A84" s="46"/>
      <c r="B84" s="46"/>
      <c r="C84" s="51"/>
      <c r="D84" s="45"/>
      <c r="E84" s="48"/>
      <c r="G84" s="121">
        <v>45170</v>
      </c>
      <c r="I84" s="54"/>
      <c r="K84" s="121">
        <v>45261</v>
      </c>
      <c r="M84" s="54"/>
      <c r="N84" s="161"/>
    </row>
    <row r="85" spans="1:14" s="47" customFormat="1" x14ac:dyDescent="0.2">
      <c r="A85" s="46" t="s">
        <v>49</v>
      </c>
      <c r="B85" s="51" t="s">
        <v>18</v>
      </c>
      <c r="C85" s="51" t="s">
        <v>19</v>
      </c>
      <c r="D85" s="122" t="s">
        <v>50</v>
      </c>
      <c r="E85" s="46"/>
      <c r="F85" s="37" t="s">
        <v>51</v>
      </c>
      <c r="G85" s="37" t="s">
        <v>52</v>
      </c>
      <c r="H85" s="37"/>
      <c r="I85" s="54"/>
      <c r="J85" s="37" t="s">
        <v>51</v>
      </c>
      <c r="K85" s="37" t="s">
        <v>52</v>
      </c>
      <c r="L85" s="37"/>
      <c r="M85" s="54"/>
      <c r="N85" s="161" t="s">
        <v>53</v>
      </c>
    </row>
    <row r="86" spans="1:14" s="47" customFormat="1" x14ac:dyDescent="0.2">
      <c r="A86" s="46"/>
      <c r="B86" s="51" t="s">
        <v>25</v>
      </c>
      <c r="C86" s="51" t="s">
        <v>26</v>
      </c>
      <c r="D86" s="122" t="s">
        <v>54</v>
      </c>
      <c r="E86" s="46"/>
      <c r="F86" s="37" t="s">
        <v>55</v>
      </c>
      <c r="G86" s="35" t="s">
        <v>56</v>
      </c>
      <c r="H86" s="37" t="s">
        <v>57</v>
      </c>
      <c r="I86" s="54"/>
      <c r="J86" s="37" t="s">
        <v>55</v>
      </c>
      <c r="K86" s="35" t="s">
        <v>56</v>
      </c>
      <c r="L86" s="37" t="s">
        <v>57</v>
      </c>
      <c r="M86" s="54"/>
      <c r="N86" s="161" t="s">
        <v>16</v>
      </c>
    </row>
    <row r="87" spans="1:14" s="47" customFormat="1" ht="7.9" customHeight="1" x14ac:dyDescent="0.2">
      <c r="A87" s="52"/>
      <c r="B87" s="56"/>
      <c r="C87" s="56"/>
      <c r="D87" s="141"/>
      <c r="E87" s="52"/>
      <c r="F87" s="54"/>
      <c r="G87" s="55"/>
      <c r="H87" s="54"/>
      <c r="I87" s="54"/>
      <c r="J87" s="54"/>
      <c r="K87" s="55"/>
      <c r="L87" s="54"/>
      <c r="M87" s="54"/>
      <c r="N87" s="61"/>
    </row>
    <row r="88" spans="1:14" x14ac:dyDescent="0.2">
      <c r="A88" s="26" t="s">
        <v>61</v>
      </c>
      <c r="B88" s="26" t="s">
        <v>110</v>
      </c>
      <c r="D88" s="34">
        <v>45291</v>
      </c>
      <c r="E88" s="30"/>
      <c r="F88" s="31">
        <v>3141535.6</v>
      </c>
      <c r="G88" s="77">
        <f>H88/F88</f>
        <v>1</v>
      </c>
      <c r="H88" s="31">
        <v>3141535.6</v>
      </c>
      <c r="I88" s="59" t="s">
        <v>59</v>
      </c>
      <c r="J88" s="31">
        <v>2201019.69</v>
      </c>
      <c r="K88" s="77">
        <f>L88/J88</f>
        <v>1</v>
      </c>
      <c r="L88" s="19">
        <f>SUM(J88)</f>
        <v>2201019.69</v>
      </c>
      <c r="M88" s="59"/>
    </row>
    <row r="89" spans="1:14" x14ac:dyDescent="0.2">
      <c r="D89" s="34"/>
      <c r="E89" s="30"/>
      <c r="F89" s="191">
        <f>SUM(F88)</f>
        <v>3141535.6</v>
      </c>
      <c r="G89" s="190">
        <f>H89/F89</f>
        <v>1</v>
      </c>
      <c r="H89" s="191">
        <f>SUM(H88)</f>
        <v>3141535.6</v>
      </c>
      <c r="I89" s="54"/>
      <c r="J89" s="191">
        <f>SUM(J88)</f>
        <v>2201019.69</v>
      </c>
      <c r="K89" s="190">
        <f>L89/J89</f>
        <v>1</v>
      </c>
      <c r="L89" s="191">
        <f>SUM(L88)</f>
        <v>2201019.69</v>
      </c>
      <c r="M89" s="54"/>
      <c r="N89" s="60">
        <f>SUM(L89-H89)</f>
        <v>-940515.91000000015</v>
      </c>
    </row>
    <row r="90" spans="1:14" s="26" customFormat="1" ht="14.25" customHeight="1" x14ac:dyDescent="0.2">
      <c r="C90" s="115"/>
      <c r="D90" s="34"/>
      <c r="E90" s="32"/>
      <c r="F90" s="19"/>
      <c r="G90" s="77"/>
      <c r="H90" s="19"/>
      <c r="I90" s="59"/>
      <c r="J90" s="19"/>
      <c r="K90" s="77"/>
      <c r="L90" s="19"/>
      <c r="M90" s="57"/>
      <c r="N90" s="60"/>
    </row>
    <row r="91" spans="1:14" s="26" customFormat="1" ht="14.25" customHeight="1" x14ac:dyDescent="0.2">
      <c r="A91" s="26" t="s">
        <v>10</v>
      </c>
      <c r="B91" s="26" t="s">
        <v>110</v>
      </c>
      <c r="C91" s="115"/>
      <c r="D91" s="34">
        <v>45199</v>
      </c>
      <c r="E91" s="32"/>
      <c r="F91" s="19">
        <v>70382.36</v>
      </c>
      <c r="G91" s="77">
        <f>H91/F91</f>
        <v>1</v>
      </c>
      <c r="H91" s="19">
        <v>70382.36</v>
      </c>
      <c r="I91" s="59" t="s">
        <v>59</v>
      </c>
      <c r="J91" s="19">
        <v>72045.14</v>
      </c>
      <c r="K91" s="77">
        <f>L91/J91</f>
        <v>1</v>
      </c>
      <c r="L91" s="19">
        <f>SUM(J91)</f>
        <v>72045.14</v>
      </c>
      <c r="M91" s="57"/>
      <c r="N91" s="60"/>
    </row>
    <row r="92" spans="1:14" x14ac:dyDescent="0.2">
      <c r="A92"/>
      <c r="B92"/>
      <c r="C92" s="28"/>
      <c r="D92" s="34"/>
      <c r="E92"/>
      <c r="F92" s="188">
        <f>SUM(F91)</f>
        <v>70382.36</v>
      </c>
      <c r="G92" s="190">
        <f>H92/F92</f>
        <v>1</v>
      </c>
      <c r="H92" s="188">
        <f>SUM(H91)</f>
        <v>70382.36</v>
      </c>
      <c r="I92" s="54"/>
      <c r="J92" s="188">
        <f>SUM(J91)</f>
        <v>72045.14</v>
      </c>
      <c r="K92" s="190">
        <f>L92/J92</f>
        <v>1</v>
      </c>
      <c r="L92" s="188">
        <f>SUM(L91)</f>
        <v>72045.14</v>
      </c>
      <c r="M92" s="55"/>
      <c r="N92" s="60">
        <f>SUM(L92-H92)</f>
        <v>1662.7799999999988</v>
      </c>
    </row>
    <row r="93" spans="1:14" x14ac:dyDescent="0.2">
      <c r="G93" s="77"/>
      <c r="I93" s="59"/>
      <c r="K93" s="77"/>
      <c r="M93" s="57"/>
    </row>
    <row r="94" spans="1:14" x14ac:dyDescent="0.2">
      <c r="A94" s="26" t="s">
        <v>31</v>
      </c>
      <c r="B94" s="26" t="s">
        <v>110</v>
      </c>
      <c r="D94" s="34">
        <v>45199</v>
      </c>
      <c r="F94" s="19">
        <v>1426248.42</v>
      </c>
      <c r="G94" s="77">
        <f t="shared" ref="G94:G95" si="14">H94/F94</f>
        <v>1</v>
      </c>
      <c r="H94" s="19">
        <v>1426248.42</v>
      </c>
      <c r="I94" s="59" t="s">
        <v>59</v>
      </c>
      <c r="J94" s="19">
        <v>1525695.72</v>
      </c>
      <c r="K94" s="77">
        <f t="shared" ref="K94:K101" si="15">L94/J94</f>
        <v>1</v>
      </c>
      <c r="L94" s="19">
        <f>SUM(J94)</f>
        <v>1525695.72</v>
      </c>
      <c r="M94" s="57"/>
    </row>
    <row r="95" spans="1:14" x14ac:dyDescent="0.2">
      <c r="F95" s="188">
        <f>SUM(F94)</f>
        <v>1426248.42</v>
      </c>
      <c r="G95" s="190">
        <f t="shared" si="14"/>
        <v>1</v>
      </c>
      <c r="H95" s="188">
        <f>SUM(H94)</f>
        <v>1426248.42</v>
      </c>
      <c r="I95" s="54"/>
      <c r="J95" s="188">
        <f>SUM(J94)</f>
        <v>1525695.72</v>
      </c>
      <c r="K95" s="190">
        <f t="shared" si="15"/>
        <v>1</v>
      </c>
      <c r="L95" s="188">
        <f>SUM(L94)</f>
        <v>1525695.72</v>
      </c>
      <c r="M95" s="55"/>
      <c r="N95" s="60">
        <f>SUM(L95-H95)</f>
        <v>99447.300000000047</v>
      </c>
    </row>
    <row r="96" spans="1:14" x14ac:dyDescent="0.2">
      <c r="F96" s="35"/>
      <c r="G96" s="77"/>
      <c r="H96" s="35"/>
      <c r="I96" s="54"/>
      <c r="J96" s="35"/>
      <c r="K96" s="77"/>
      <c r="L96" s="35"/>
      <c r="M96" s="55"/>
    </row>
    <row r="97" spans="1:256" x14ac:dyDescent="0.2">
      <c r="A97" s="26" t="s">
        <v>32</v>
      </c>
      <c r="B97" s="26" t="s">
        <v>110</v>
      </c>
      <c r="D97" s="34">
        <v>45199</v>
      </c>
      <c r="E97" s="32"/>
      <c r="F97" s="19">
        <v>1627.05</v>
      </c>
      <c r="G97" s="77">
        <f t="shared" ref="G97:G98" si="16">H97/F97</f>
        <v>1</v>
      </c>
      <c r="H97" s="19">
        <v>1627.05</v>
      </c>
      <c r="I97" s="59" t="s">
        <v>59</v>
      </c>
      <c r="J97" s="19">
        <v>249265.3</v>
      </c>
      <c r="K97" s="77">
        <f t="shared" si="15"/>
        <v>1</v>
      </c>
      <c r="L97" s="19">
        <f>SUM(J97)</f>
        <v>249265.3</v>
      </c>
      <c r="M97" s="57"/>
    </row>
    <row r="98" spans="1:256" ht="11.45" customHeight="1" x14ac:dyDescent="0.2">
      <c r="B98" s="33"/>
      <c r="C98" s="139"/>
      <c r="D98" s="34"/>
      <c r="F98" s="188">
        <f>SUM(F97)</f>
        <v>1627.05</v>
      </c>
      <c r="G98" s="190">
        <f t="shared" si="16"/>
        <v>1</v>
      </c>
      <c r="H98" s="188">
        <f>SUM(H97)</f>
        <v>1627.05</v>
      </c>
      <c r="I98" s="54"/>
      <c r="J98" s="188">
        <f>SUM(J97)</f>
        <v>249265.3</v>
      </c>
      <c r="K98" s="190">
        <f t="shared" si="15"/>
        <v>1</v>
      </c>
      <c r="L98" s="188">
        <f>SUM(L97)</f>
        <v>249265.3</v>
      </c>
      <c r="M98" s="55"/>
      <c r="N98" s="60">
        <f>SUM(L98-H98)</f>
        <v>247638.25</v>
      </c>
    </row>
    <row r="99" spans="1:256" ht="12" customHeight="1" x14ac:dyDescent="0.2">
      <c r="B99" s="33"/>
      <c r="C99" s="139"/>
      <c r="D99" s="34"/>
      <c r="F99" s="35"/>
      <c r="G99" s="77"/>
      <c r="H99" s="35"/>
      <c r="I99" s="54"/>
      <c r="J99" s="35"/>
      <c r="K99" s="77"/>
      <c r="L99" s="35"/>
      <c r="M99" s="55"/>
    </row>
    <row r="100" spans="1:256" x14ac:dyDescent="0.2">
      <c r="A100" s="26" t="s">
        <v>33</v>
      </c>
      <c r="B100" s="26" t="s">
        <v>110</v>
      </c>
      <c r="D100" s="34">
        <v>45199</v>
      </c>
      <c r="E100" s="32"/>
      <c r="F100" s="19">
        <v>384419.76</v>
      </c>
      <c r="G100" s="77">
        <f t="shared" ref="G100:G101" si="17">H100/F100</f>
        <v>1</v>
      </c>
      <c r="H100" s="19">
        <v>384419.76</v>
      </c>
      <c r="I100" s="59" t="s">
        <v>59</v>
      </c>
      <c r="J100" s="19">
        <v>215927.42</v>
      </c>
      <c r="K100" s="77">
        <f t="shared" si="15"/>
        <v>1</v>
      </c>
      <c r="L100" s="19">
        <f>SUM(J100)</f>
        <v>215927.42</v>
      </c>
      <c r="M100" s="57"/>
    </row>
    <row r="101" spans="1:256" ht="13.5" customHeight="1" x14ac:dyDescent="0.2">
      <c r="B101" s="26" t="s">
        <v>110</v>
      </c>
      <c r="F101" s="188">
        <f>SUM(F100)</f>
        <v>384419.76</v>
      </c>
      <c r="G101" s="190">
        <f t="shared" si="17"/>
        <v>1</v>
      </c>
      <c r="H101" s="188">
        <f>SUM(H100)</f>
        <v>384419.76</v>
      </c>
      <c r="I101" s="54"/>
      <c r="J101" s="188">
        <f>SUM(J100)</f>
        <v>215927.42</v>
      </c>
      <c r="K101" s="190">
        <f t="shared" si="15"/>
        <v>1</v>
      </c>
      <c r="L101" s="188">
        <f>SUM(L100)</f>
        <v>215927.42</v>
      </c>
      <c r="M101" s="55"/>
      <c r="N101" s="60">
        <f>SUM(L101-H101)</f>
        <v>-168492.34</v>
      </c>
    </row>
    <row r="102" spans="1:256" ht="13.5" customHeight="1" x14ac:dyDescent="0.2">
      <c r="F102" s="35"/>
      <c r="G102" s="77"/>
      <c r="H102" s="35"/>
      <c r="I102" s="54"/>
      <c r="J102" s="35"/>
      <c r="K102" s="77"/>
      <c r="L102" s="35"/>
      <c r="M102" s="55"/>
    </row>
    <row r="103" spans="1:256" x14ac:dyDescent="0.2">
      <c r="A103" s="26" t="s">
        <v>92</v>
      </c>
      <c r="B103" s="26" t="s">
        <v>110</v>
      </c>
      <c r="D103" s="34">
        <v>45199</v>
      </c>
      <c r="E103" s="32"/>
      <c r="F103" s="19">
        <v>1059804.42</v>
      </c>
      <c r="G103" s="77">
        <f t="shared" ref="G103:G104" si="18">H103/F103</f>
        <v>1</v>
      </c>
      <c r="H103" s="19">
        <v>1059804.42</v>
      </c>
      <c r="I103" s="59" t="s">
        <v>59</v>
      </c>
      <c r="J103" s="19">
        <v>1069129.01</v>
      </c>
      <c r="K103" s="77">
        <f t="shared" ref="K103:K110" si="19">L103/J103</f>
        <v>1</v>
      </c>
      <c r="L103" s="19">
        <f>SUM(J103)</f>
        <v>1069129.01</v>
      </c>
      <c r="M103" s="57"/>
    </row>
    <row r="104" spans="1:256" x14ac:dyDescent="0.2">
      <c r="F104" s="188">
        <f>SUM(F103)</f>
        <v>1059804.42</v>
      </c>
      <c r="G104" s="190">
        <f t="shared" si="18"/>
        <v>1</v>
      </c>
      <c r="H104" s="188">
        <f>SUM(H103)</f>
        <v>1059804.42</v>
      </c>
      <c r="I104" s="54"/>
      <c r="J104" s="188">
        <f>SUM(J103)</f>
        <v>1069129.01</v>
      </c>
      <c r="K104" s="190">
        <f t="shared" si="19"/>
        <v>1</v>
      </c>
      <c r="L104" s="188">
        <f>SUM(L103)</f>
        <v>1069129.01</v>
      </c>
      <c r="M104" s="55"/>
      <c r="N104" s="60">
        <f>SUM(L104-H104)</f>
        <v>9324.5900000000838</v>
      </c>
    </row>
    <row r="105" spans="1:256" x14ac:dyDescent="0.2">
      <c r="F105" s="35"/>
      <c r="G105" s="77"/>
      <c r="H105" s="35"/>
      <c r="I105" s="54"/>
      <c r="J105" s="35"/>
      <c r="K105" s="77"/>
      <c r="L105" s="35"/>
      <c r="M105" s="55"/>
    </row>
    <row r="106" spans="1:256" x14ac:dyDescent="0.2">
      <c r="A106" s="26" t="s">
        <v>14</v>
      </c>
      <c r="B106" s="26" t="s">
        <v>110</v>
      </c>
      <c r="C106" s="28"/>
      <c r="D106" s="34">
        <v>45199</v>
      </c>
      <c r="E106" s="32"/>
      <c r="F106" s="19">
        <v>2202950.56</v>
      </c>
      <c r="G106" s="77">
        <v>1</v>
      </c>
      <c r="H106" s="19">
        <v>2202950.56</v>
      </c>
      <c r="I106" s="59" t="s">
        <v>59</v>
      </c>
      <c r="J106" s="19">
        <v>4831482.3600000003</v>
      </c>
      <c r="K106" s="77">
        <v>1</v>
      </c>
      <c r="L106" s="19">
        <f>SUM(J106)</f>
        <v>4831482.3600000003</v>
      </c>
      <c r="M106" s="57"/>
    </row>
    <row r="107" spans="1:256" ht="12.6" customHeight="1" x14ac:dyDescent="0.2">
      <c r="A107"/>
      <c r="B107" s="33"/>
      <c r="C107" s="139"/>
      <c r="D107" s="34"/>
      <c r="E107"/>
      <c r="F107" s="188">
        <f>SUM(F106)</f>
        <v>2202950.56</v>
      </c>
      <c r="G107" s="190">
        <v>1</v>
      </c>
      <c r="H107" s="188">
        <f>SUM(H106)</f>
        <v>2202950.56</v>
      </c>
      <c r="I107" s="54"/>
      <c r="J107" s="188">
        <f>SUM(J106)</f>
        <v>4831482.3600000003</v>
      </c>
      <c r="K107" s="190">
        <v>1</v>
      </c>
      <c r="L107" s="188">
        <f>SUM(L106)</f>
        <v>4831482.3600000003</v>
      </c>
      <c r="M107" s="55"/>
      <c r="N107" s="60">
        <f>SUM(L107-H107)</f>
        <v>2628531.8000000003</v>
      </c>
    </row>
    <row r="108" spans="1:256" x14ac:dyDescent="0.2">
      <c r="A108"/>
      <c r="B108" s="33"/>
      <c r="C108" s="139"/>
      <c r="D108" s="34"/>
      <c r="E108"/>
      <c r="F108" s="35"/>
      <c r="G108" s="77"/>
      <c r="H108" s="35"/>
      <c r="I108" s="54"/>
      <c r="J108" s="35"/>
      <c r="K108" s="77"/>
      <c r="L108" s="35"/>
      <c r="M108" s="55"/>
    </row>
    <row r="109" spans="1:256" outlineLevel="1" x14ac:dyDescent="0.2">
      <c r="A109" s="26" t="s">
        <v>15</v>
      </c>
      <c r="B109" s="26" t="s">
        <v>110</v>
      </c>
      <c r="D109" s="34">
        <v>45199</v>
      </c>
      <c r="E109" s="32"/>
      <c r="F109" s="19">
        <v>15363222.77</v>
      </c>
      <c r="G109" s="77">
        <f t="shared" ref="G109:G110" si="20">H109/F109</f>
        <v>1</v>
      </c>
      <c r="H109" s="19">
        <v>15363222.77</v>
      </c>
      <c r="I109" s="59" t="s">
        <v>59</v>
      </c>
      <c r="J109" s="19">
        <v>13786609.689999999</v>
      </c>
      <c r="K109" s="77">
        <f t="shared" si="19"/>
        <v>1</v>
      </c>
      <c r="L109" s="19">
        <f>SUM(J109)</f>
        <v>13786609.689999999</v>
      </c>
      <c r="M109" s="57"/>
    </row>
    <row r="110" spans="1:256" x14ac:dyDescent="0.2">
      <c r="D110" s="45"/>
      <c r="F110" s="188">
        <f>SUM(F109)</f>
        <v>15363222.77</v>
      </c>
      <c r="G110" s="190">
        <f t="shared" si="20"/>
        <v>1</v>
      </c>
      <c r="H110" s="188">
        <f>SUM(H109)</f>
        <v>15363222.77</v>
      </c>
      <c r="I110" s="54"/>
      <c r="J110" s="188">
        <f>SUM(J109)</f>
        <v>13786609.689999999</v>
      </c>
      <c r="K110" s="190">
        <f t="shared" si="19"/>
        <v>1</v>
      </c>
      <c r="L110" s="188">
        <f>SUM(L109)</f>
        <v>13786609.689999999</v>
      </c>
      <c r="M110" s="55"/>
      <c r="N110" s="60">
        <f>SUM(L110-H110)</f>
        <v>-1576613.08</v>
      </c>
    </row>
    <row r="111" spans="1:256" x14ac:dyDescent="0.2">
      <c r="A111" s="124" t="s">
        <v>128</v>
      </c>
      <c r="D111" s="34"/>
      <c r="G111" s="77"/>
      <c r="I111" s="59"/>
      <c r="K111" s="77"/>
      <c r="M111" s="57"/>
    </row>
    <row r="112" spans="1:256" s="63" customFormat="1" ht="13.5" thickBot="1" x14ac:dyDescent="0.25">
      <c r="A112" s="62" t="s">
        <v>62</v>
      </c>
      <c r="B112" s="66"/>
      <c r="C112" s="140"/>
      <c r="D112" s="64"/>
      <c r="F112" s="88">
        <v>88761709.090000004</v>
      </c>
      <c r="G112" s="90"/>
      <c r="H112" s="88">
        <v>88575187.569999993</v>
      </c>
      <c r="I112" s="89"/>
      <c r="J112" s="88">
        <f>SUM(J110,J107,J104,J101,J98,J95,J92,J89,J76,J71,J65,J56,J53,J50,J40)</f>
        <v>102608878.41999999</v>
      </c>
      <c r="K112" s="90"/>
      <c r="L112" s="88">
        <f>SUM(L110,L107,L104,L101,L98,L95,L92,L89,L76,L71,L65,L56,L53,L50,L40)</f>
        <v>102521212.98</v>
      </c>
      <c r="M112" s="91"/>
      <c r="N112" s="95">
        <f t="shared" ref="N112" si="21">SUM(L112-H112)</f>
        <v>13946025.410000011</v>
      </c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/>
      <c r="CI112" s="65"/>
      <c r="CJ112" s="65"/>
      <c r="CK112" s="65"/>
      <c r="CL112" s="65"/>
      <c r="CM112" s="65"/>
      <c r="CN112" s="65"/>
      <c r="CO112" s="65"/>
      <c r="CP112" s="65"/>
      <c r="CQ112" s="65"/>
      <c r="CR112" s="65"/>
      <c r="CS112" s="65"/>
      <c r="CT112" s="65"/>
      <c r="CU112" s="65"/>
      <c r="CV112" s="65"/>
      <c r="CW112" s="65"/>
      <c r="CX112" s="65"/>
      <c r="CY112" s="65"/>
      <c r="CZ112" s="65"/>
      <c r="DA112" s="65"/>
      <c r="DB112" s="65"/>
      <c r="DC112" s="65"/>
      <c r="DD112" s="65"/>
      <c r="DE112" s="65"/>
      <c r="DF112" s="65"/>
      <c r="DG112" s="65"/>
      <c r="DH112" s="65"/>
      <c r="DI112" s="65"/>
      <c r="DJ112" s="65"/>
      <c r="DK112" s="65"/>
      <c r="DL112" s="65"/>
      <c r="DM112" s="65"/>
      <c r="DN112" s="65"/>
      <c r="DO112" s="65"/>
      <c r="DP112" s="65"/>
      <c r="DQ112" s="65"/>
      <c r="DR112" s="65"/>
      <c r="DS112" s="65"/>
      <c r="DT112" s="65"/>
      <c r="DU112" s="65"/>
      <c r="DV112" s="65"/>
      <c r="DW112" s="65"/>
      <c r="DX112" s="65"/>
      <c r="DY112" s="65"/>
      <c r="DZ112" s="65"/>
      <c r="EA112" s="65"/>
      <c r="EB112" s="65"/>
      <c r="EC112" s="65"/>
      <c r="ED112" s="65"/>
      <c r="EE112" s="65"/>
      <c r="EF112" s="65"/>
      <c r="EG112" s="65"/>
      <c r="EH112" s="65"/>
      <c r="EI112" s="65"/>
      <c r="EJ112" s="65"/>
      <c r="EK112" s="65"/>
      <c r="EL112" s="65"/>
      <c r="EM112" s="65"/>
      <c r="EN112" s="65"/>
      <c r="EO112" s="65"/>
      <c r="EP112" s="65"/>
      <c r="EQ112" s="65"/>
      <c r="ER112" s="65"/>
      <c r="ES112" s="65"/>
      <c r="ET112" s="65"/>
      <c r="EU112" s="65"/>
      <c r="EV112" s="65"/>
      <c r="EW112" s="65"/>
      <c r="EX112" s="65"/>
      <c r="EY112" s="65"/>
      <c r="EZ112" s="65"/>
      <c r="FA112" s="65"/>
      <c r="FB112" s="65"/>
      <c r="FC112" s="65"/>
      <c r="FD112" s="65"/>
      <c r="FE112" s="65"/>
      <c r="FF112" s="65"/>
      <c r="FG112" s="65"/>
      <c r="FH112" s="65"/>
      <c r="FI112" s="65"/>
      <c r="FJ112" s="65"/>
      <c r="FK112" s="65"/>
      <c r="FL112" s="65"/>
      <c r="FM112" s="65"/>
      <c r="FN112" s="65"/>
      <c r="FO112" s="65"/>
      <c r="FP112" s="65"/>
      <c r="FQ112" s="65"/>
      <c r="FR112" s="65"/>
      <c r="FS112" s="65"/>
      <c r="FT112" s="65"/>
      <c r="FU112" s="65"/>
      <c r="FV112" s="65"/>
      <c r="FW112" s="65"/>
      <c r="FX112" s="65"/>
      <c r="FY112" s="65"/>
      <c r="FZ112" s="65"/>
      <c r="GA112" s="65"/>
      <c r="GB112" s="65"/>
      <c r="GC112" s="65"/>
      <c r="GD112" s="65"/>
      <c r="GE112" s="65"/>
      <c r="GF112" s="65"/>
      <c r="GG112" s="65"/>
      <c r="GH112" s="65"/>
      <c r="GI112" s="65"/>
      <c r="GJ112" s="65"/>
      <c r="GK112" s="65"/>
      <c r="GL112" s="65"/>
      <c r="GM112" s="65"/>
      <c r="GN112" s="65"/>
      <c r="GO112" s="65"/>
      <c r="GP112" s="65"/>
      <c r="GQ112" s="65"/>
      <c r="GR112" s="65"/>
      <c r="GS112" s="65"/>
      <c r="GT112" s="65"/>
      <c r="GU112" s="65"/>
      <c r="GV112" s="65"/>
      <c r="GW112" s="65"/>
      <c r="GX112" s="65"/>
      <c r="GY112" s="65"/>
      <c r="GZ112" s="65"/>
      <c r="HA112" s="65"/>
      <c r="HB112" s="65"/>
      <c r="HC112" s="65"/>
      <c r="HD112" s="65"/>
      <c r="HE112" s="65"/>
      <c r="HF112" s="65"/>
      <c r="HG112" s="65"/>
      <c r="HH112" s="65"/>
      <c r="HI112" s="65"/>
      <c r="HJ112" s="65"/>
      <c r="HK112" s="65"/>
      <c r="HL112" s="65"/>
      <c r="HM112" s="65"/>
      <c r="HN112" s="65"/>
      <c r="HO112" s="65"/>
      <c r="HP112" s="65"/>
      <c r="HQ112" s="65"/>
      <c r="HR112" s="65"/>
      <c r="HS112" s="65"/>
      <c r="HT112" s="65"/>
      <c r="HU112" s="65"/>
      <c r="HV112" s="65"/>
      <c r="HW112" s="65"/>
      <c r="HX112" s="65"/>
      <c r="HY112" s="65"/>
      <c r="HZ112" s="65"/>
      <c r="IA112" s="65"/>
      <c r="IB112" s="65"/>
      <c r="IC112" s="65"/>
      <c r="ID112" s="65"/>
      <c r="IE112" s="65"/>
      <c r="IF112" s="65"/>
      <c r="IG112" s="65"/>
      <c r="IH112" s="65"/>
      <c r="II112" s="65"/>
      <c r="IJ112" s="65"/>
      <c r="IK112" s="65"/>
      <c r="IL112" s="65"/>
      <c r="IM112" s="65"/>
      <c r="IN112" s="65"/>
      <c r="IO112" s="65"/>
      <c r="IP112" s="65"/>
      <c r="IQ112" s="65"/>
      <c r="IR112" s="65"/>
      <c r="IS112" s="65"/>
      <c r="IT112" s="65"/>
      <c r="IU112" s="65"/>
      <c r="IV112" s="65"/>
    </row>
    <row r="113" spans="10:10" ht="13.5" thickTop="1" x14ac:dyDescent="0.2"/>
    <row r="116" spans="10:10" x14ac:dyDescent="0.2">
      <c r="J116" s="83"/>
    </row>
  </sheetData>
  <sortState xmlns:xlrd2="http://schemas.microsoft.com/office/spreadsheetml/2017/richdata2" ref="K2">
    <sortCondition sortBy="cellColor" ref="K2"/>
  </sortState>
  <phoneticPr fontId="5" type="noConversion"/>
  <printOptions gridLines="1"/>
  <pageMargins left="0.25" right="0.25" top="0.75" bottom="0.75" header="0.3" footer="0.3"/>
  <pageSetup paperSize="5" firstPageNumber="6" fitToHeight="0" orientation="landscape" useFirstPageNumber="1" r:id="rId1"/>
  <headerFooter alignWithMargins="0">
    <oddHeader>&amp;CMarket Value Comparison</oddHeader>
    <oddFooter>&amp;C&amp;P</oddFooter>
  </headerFooter>
  <ignoredErrors>
    <ignoredError sqref="G40 K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Cover</vt:lpstr>
      <vt:lpstr>Gov Code</vt:lpstr>
      <vt:lpstr>Recap Sheet</vt:lpstr>
      <vt:lpstr>Report</vt:lpstr>
      <vt:lpstr>Market Comp</vt:lpstr>
      <vt:lpstr>'Gov Code'!Print_Area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2024-02-09T16:51:06Z</cp:lastPrinted>
  <dcterms:created xsi:type="dcterms:W3CDTF">2010-07-30T14:08:17Z</dcterms:created>
  <dcterms:modified xsi:type="dcterms:W3CDTF">2024-02-09T16:54:56Z</dcterms:modified>
</cp:coreProperties>
</file>