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https://taylorcountytx-my.sharepoint.com/personal/becky_freeman_taylorcounty_texas_gov/Documents/Documents/Investment reports/Investment Reports/"/>
    </mc:Choice>
  </mc:AlternateContent>
  <xr:revisionPtr revIDLastSave="802" documentId="8_{754F3540-7F31-4CFE-BB78-09F905091EC3}" xr6:coauthVersionLast="47" xr6:coauthVersionMax="47" xr10:uidLastSave="{9B8B305C-8532-40D3-9E61-878893B48AA3}"/>
  <bookViews>
    <workbookView xWindow="-120" yWindow="-120" windowWidth="29040" windowHeight="15840" tabRatio="272" xr2:uid="{00000000-000D-0000-FFFF-FFFF00000000}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0">Cover!$A$1:$L$35</definedName>
    <definedName name="_xlnm.Print_Area" localSheetId="1">'Gov Code'!$A$1:$P$32</definedName>
    <definedName name="_xlnm.Print_Area" localSheetId="4">'Market Comp'!$A$1:$N$111</definedName>
    <definedName name="_xlnm.Print_Area" localSheetId="2">'Recap Sheet'!$A$2:$L$42</definedName>
    <definedName name="_xlnm.Print_Area" localSheetId="3">Report!$A$1:$K$177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6" i="2" l="1"/>
  <c r="H16" i="1"/>
  <c r="H15" i="1"/>
  <c r="J10" i="1"/>
  <c r="I10" i="1"/>
  <c r="H10" i="1"/>
  <c r="J69" i="3"/>
  <c r="F69" i="3"/>
  <c r="J44" i="3"/>
  <c r="F44" i="3"/>
  <c r="K36" i="3"/>
  <c r="K33" i="3"/>
  <c r="K27" i="3"/>
  <c r="K26" i="3"/>
  <c r="L12" i="3"/>
  <c r="K12" i="3" s="1"/>
  <c r="H12" i="3"/>
  <c r="H13" i="3"/>
  <c r="H11" i="3"/>
  <c r="H10" i="3"/>
  <c r="H9" i="3"/>
  <c r="H8" i="3"/>
  <c r="H7" i="3"/>
  <c r="H6" i="3"/>
  <c r="H79" i="3"/>
  <c r="H78" i="3"/>
  <c r="H77" i="3"/>
  <c r="H74" i="3"/>
  <c r="H73" i="3"/>
  <c r="H72" i="3"/>
  <c r="H71" i="3"/>
  <c r="H62" i="3"/>
  <c r="H69" i="3" s="1"/>
  <c r="H59" i="3"/>
  <c r="H60" i="3" s="1"/>
  <c r="H56" i="3"/>
  <c r="H57" i="3" s="1"/>
  <c r="H53" i="3"/>
  <c r="H54" i="3" s="1"/>
  <c r="F80" i="3"/>
  <c r="F75" i="3"/>
  <c r="F60" i="3"/>
  <c r="F57" i="3"/>
  <c r="F54" i="3"/>
  <c r="H108" i="3"/>
  <c r="H109" i="3" s="1"/>
  <c r="H105" i="3"/>
  <c r="H106" i="3" s="1"/>
  <c r="H102" i="3"/>
  <c r="H103" i="3" s="1"/>
  <c r="H99" i="3"/>
  <c r="H100" i="3" s="1"/>
  <c r="H96" i="3"/>
  <c r="H97" i="3" s="1"/>
  <c r="H93" i="3"/>
  <c r="H94" i="3" s="1"/>
  <c r="H90" i="3"/>
  <c r="H91" i="3" s="1"/>
  <c r="H87" i="3"/>
  <c r="H88" i="3" s="1"/>
  <c r="F109" i="3"/>
  <c r="F106" i="3"/>
  <c r="F103" i="3"/>
  <c r="F100" i="3"/>
  <c r="F97" i="3"/>
  <c r="F94" i="3"/>
  <c r="F91" i="3"/>
  <c r="F88" i="3"/>
  <c r="I164" i="2"/>
  <c r="H164" i="2"/>
  <c r="K154" i="2"/>
  <c r="I165" i="2"/>
  <c r="H165" i="2"/>
  <c r="H140" i="2"/>
  <c r="H141" i="2"/>
  <c r="L174" i="2"/>
  <c r="F140" i="2"/>
  <c r="F155" i="2" s="1"/>
  <c r="J99" i="2"/>
  <c r="K63" i="2"/>
  <c r="F93" i="2"/>
  <c r="F82" i="2"/>
  <c r="F79" i="2"/>
  <c r="F76" i="2"/>
  <c r="F57" i="2"/>
  <c r="F54" i="2"/>
  <c r="F52" i="2"/>
  <c r="F65" i="2"/>
  <c r="F66" i="2"/>
  <c r="F67" i="2"/>
  <c r="F72" i="2"/>
  <c r="F71" i="2"/>
  <c r="F95" i="2"/>
  <c r="F97" i="2"/>
  <c r="F99" i="2"/>
  <c r="F50" i="2"/>
  <c r="K28" i="2"/>
  <c r="K27" i="2"/>
  <c r="K25" i="2"/>
  <c r="K24" i="2"/>
  <c r="K23" i="2"/>
  <c r="K22" i="2"/>
  <c r="K21" i="2"/>
  <c r="K20" i="2"/>
  <c r="K10" i="2"/>
  <c r="K11" i="2"/>
  <c r="K19" i="2"/>
  <c r="K18" i="2"/>
  <c r="K17" i="2"/>
  <c r="K16" i="2"/>
  <c r="K15" i="2"/>
  <c r="K14" i="2"/>
  <c r="K13" i="2"/>
  <c r="H44" i="3" l="1"/>
  <c r="H75" i="3"/>
  <c r="F157" i="2"/>
  <c r="F158" i="2"/>
  <c r="F159" i="2"/>
  <c r="F160" i="2"/>
  <c r="F141" i="2"/>
  <c r="F171" i="2"/>
  <c r="F161" i="2"/>
  <c r="F162" i="2"/>
  <c r="F165" i="2"/>
  <c r="F166" i="2"/>
  <c r="F167" i="2"/>
  <c r="F168" i="2"/>
  <c r="F169" i="2"/>
  <c r="F170" i="2"/>
  <c r="F156" i="2"/>
  <c r="F163" i="2"/>
  <c r="F164" i="2"/>
  <c r="F172" i="2"/>
  <c r="F142" i="2"/>
  <c r="F173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H80" i="3"/>
  <c r="K37" i="2" l="1"/>
  <c r="K36" i="2"/>
  <c r="K35" i="2"/>
  <c r="K34" i="2"/>
  <c r="K33" i="2"/>
  <c r="K32" i="2"/>
  <c r="L39" i="2"/>
  <c r="H8" i="2"/>
  <c r="I8" i="2" s="1"/>
  <c r="H7" i="2"/>
  <c r="I7" i="2" s="1"/>
  <c r="H6" i="2"/>
  <c r="I6" i="2" s="1"/>
  <c r="H5" i="2"/>
  <c r="I5" i="2" s="1"/>
  <c r="E26" i="1"/>
  <c r="D26" i="1"/>
  <c r="C26" i="1"/>
  <c r="B26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L108" i="3"/>
  <c r="L105" i="3"/>
  <c r="L102" i="3"/>
  <c r="L99" i="3"/>
  <c r="L96" i="3"/>
  <c r="L93" i="3"/>
  <c r="L90" i="3"/>
  <c r="L87" i="3"/>
  <c r="L79" i="3"/>
  <c r="L78" i="3"/>
  <c r="L77" i="3"/>
  <c r="L74" i="3"/>
  <c r="L73" i="3"/>
  <c r="L72" i="3"/>
  <c r="L71" i="3"/>
  <c r="L62" i="3"/>
  <c r="L69" i="3" s="1"/>
  <c r="L59" i="3"/>
  <c r="L56" i="3"/>
  <c r="L53" i="3"/>
  <c r="L13" i="3"/>
  <c r="L11" i="3"/>
  <c r="K11" i="3" s="1"/>
  <c r="L10" i="3"/>
  <c r="L9" i="3"/>
  <c r="L8" i="3"/>
  <c r="L7" i="3"/>
  <c r="L6" i="3"/>
  <c r="K25" i="3"/>
  <c r="G108" i="3"/>
  <c r="G102" i="3"/>
  <c r="G100" i="3"/>
  <c r="G99" i="3"/>
  <c r="G96" i="3"/>
  <c r="G93" i="3"/>
  <c r="G90" i="3"/>
  <c r="G87" i="3"/>
  <c r="G80" i="3"/>
  <c r="G79" i="3"/>
  <c r="G78" i="3"/>
  <c r="G77" i="3"/>
  <c r="G74" i="3"/>
  <c r="G73" i="3"/>
  <c r="G72" i="3"/>
  <c r="G71" i="3"/>
  <c r="G64" i="3"/>
  <c r="G63" i="3"/>
  <c r="G62" i="3"/>
  <c r="G60" i="3"/>
  <c r="G59" i="3"/>
  <c r="G57" i="3"/>
  <c r="G56" i="3"/>
  <c r="G53" i="3"/>
  <c r="H111" i="3"/>
  <c r="F111" i="3"/>
  <c r="G35" i="3"/>
  <c r="G34" i="3"/>
  <c r="G32" i="3"/>
  <c r="G31" i="3"/>
  <c r="G30" i="3"/>
  <c r="G29" i="3"/>
  <c r="G28" i="3"/>
  <c r="G24" i="3"/>
  <c r="G23" i="3"/>
  <c r="G22" i="3"/>
  <c r="G21" i="3"/>
  <c r="G20" i="3"/>
  <c r="G19" i="3"/>
  <c r="G18" i="3"/>
  <c r="G17" i="3"/>
  <c r="G16" i="3"/>
  <c r="G15" i="3"/>
  <c r="G14" i="3"/>
  <c r="G13" i="3"/>
  <c r="G10" i="3"/>
  <c r="G9" i="3"/>
  <c r="G8" i="3"/>
  <c r="G7" i="3"/>
  <c r="G6" i="3"/>
  <c r="J139" i="2"/>
  <c r="G139" i="2"/>
  <c r="J174" i="2"/>
  <c r="I173" i="2"/>
  <c r="I172" i="2"/>
  <c r="I171" i="2"/>
  <c r="I170" i="2"/>
  <c r="I169" i="2"/>
  <c r="I168" i="2"/>
  <c r="I167" i="2"/>
  <c r="I166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0" i="2"/>
  <c r="I149" i="2"/>
  <c r="I147" i="2"/>
  <c r="I146" i="2"/>
  <c r="I145" i="2"/>
  <c r="I144" i="2"/>
  <c r="I143" i="2"/>
  <c r="I142" i="2"/>
  <c r="I141" i="2"/>
  <c r="I140" i="2"/>
  <c r="I99" i="2"/>
  <c r="I97" i="2"/>
  <c r="I95" i="2"/>
  <c r="I93" i="2"/>
  <c r="I82" i="2"/>
  <c r="I79" i="2"/>
  <c r="I76" i="2"/>
  <c r="I72" i="2"/>
  <c r="I71" i="2"/>
  <c r="I66" i="2"/>
  <c r="I67" i="2"/>
  <c r="I65" i="2"/>
  <c r="I57" i="2"/>
  <c r="I54" i="2"/>
  <c r="I52" i="2"/>
  <c r="H173" i="2"/>
  <c r="H172" i="2"/>
  <c r="H171" i="2"/>
  <c r="H170" i="2"/>
  <c r="H169" i="2"/>
  <c r="H168" i="2"/>
  <c r="H167" i="2"/>
  <c r="H166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0" i="2"/>
  <c r="H149" i="2"/>
  <c r="H147" i="2"/>
  <c r="H146" i="2"/>
  <c r="H145" i="2"/>
  <c r="H144" i="2"/>
  <c r="H143" i="2"/>
  <c r="H142" i="2"/>
  <c r="H99" i="2"/>
  <c r="H97" i="2"/>
  <c r="H95" i="2"/>
  <c r="H93" i="2"/>
  <c r="H82" i="2"/>
  <c r="H79" i="2"/>
  <c r="H76" i="2"/>
  <c r="H72" i="2"/>
  <c r="H71" i="2"/>
  <c r="H67" i="2"/>
  <c r="H66" i="2"/>
  <c r="H65" i="2"/>
  <c r="H57" i="2"/>
  <c r="H54" i="2"/>
  <c r="H52" i="2"/>
  <c r="I50" i="2"/>
  <c r="H50" i="2"/>
  <c r="D141" i="2"/>
  <c r="D140" i="2"/>
  <c r="D99" i="2"/>
  <c r="D97" i="2"/>
  <c r="D95" i="2"/>
  <c r="D93" i="2"/>
  <c r="D82" i="2"/>
  <c r="D79" i="2"/>
  <c r="D76" i="2"/>
  <c r="D71" i="2"/>
  <c r="D65" i="2"/>
  <c r="D57" i="2"/>
  <c r="D54" i="2"/>
  <c r="D52" i="2"/>
  <c r="D50" i="2"/>
  <c r="L44" i="3" l="1"/>
  <c r="F26" i="1"/>
  <c r="H139" i="2"/>
  <c r="I139" i="2"/>
  <c r="I174" i="2"/>
  <c r="G88" i="3"/>
  <c r="G54" i="3"/>
  <c r="G97" i="3"/>
  <c r="G103" i="3"/>
  <c r="G94" i="3"/>
  <c r="G91" i="3"/>
  <c r="G44" i="3"/>
  <c r="G75" i="3"/>
  <c r="G69" i="3"/>
  <c r="G109" i="3"/>
  <c r="K6" i="2"/>
  <c r="K7" i="2"/>
  <c r="K8" i="2"/>
  <c r="K9" i="2"/>
  <c r="K12" i="2"/>
  <c r="K26" i="2"/>
  <c r="K29" i="2"/>
  <c r="I39" i="2" l="1"/>
  <c r="I176" i="2" s="1"/>
  <c r="H39" i="2"/>
  <c r="G39" i="2"/>
  <c r="K139" i="2" l="1"/>
  <c r="L60" i="3" l="1"/>
  <c r="L57" i="3"/>
  <c r="N57" i="3" s="1"/>
  <c r="L54" i="3"/>
  <c r="N54" i="3" s="1"/>
  <c r="J54" i="3"/>
  <c r="J57" i="3"/>
  <c r="J60" i="3"/>
  <c r="L88" i="3"/>
  <c r="L80" i="3"/>
  <c r="L75" i="3"/>
  <c r="J88" i="3"/>
  <c r="J80" i="3"/>
  <c r="J75" i="3"/>
  <c r="L109" i="3"/>
  <c r="L106" i="3"/>
  <c r="L103" i="3"/>
  <c r="L100" i="3"/>
  <c r="L97" i="3"/>
  <c r="L94" i="3"/>
  <c r="L91" i="3"/>
  <c r="J91" i="3"/>
  <c r="J94" i="3"/>
  <c r="J97" i="3"/>
  <c r="J100" i="3"/>
  <c r="J103" i="3"/>
  <c r="J106" i="3"/>
  <c r="J109" i="3"/>
  <c r="K64" i="3"/>
  <c r="K63" i="3"/>
  <c r="K35" i="3"/>
  <c r="K34" i="3"/>
  <c r="K32" i="3"/>
  <c r="K58" i="2"/>
  <c r="K59" i="2"/>
  <c r="K69" i="3" l="1"/>
  <c r="H174" i="2" l="1"/>
  <c r="H176" i="2" s="1"/>
  <c r="G174" i="2"/>
  <c r="G176" i="2" s="1"/>
  <c r="K73" i="3" l="1"/>
  <c r="K74" i="3"/>
  <c r="L111" i="3"/>
  <c r="J111" i="3"/>
  <c r="K79" i="3"/>
  <c r="K23" i="3"/>
  <c r="K22" i="3"/>
  <c r="K20" i="3"/>
  <c r="K10" i="3"/>
  <c r="K68" i="2" l="1"/>
  <c r="K156" i="2"/>
  <c r="K158" i="2"/>
  <c r="K159" i="2"/>
  <c r="K160" i="2"/>
  <c r="K161" i="2"/>
  <c r="K95" i="2"/>
  <c r="K97" i="2"/>
  <c r="K99" i="2"/>
  <c r="K52" i="2"/>
  <c r="K54" i="2"/>
  <c r="K57" i="2"/>
  <c r="K60" i="2"/>
  <c r="K61" i="2"/>
  <c r="K62" i="2"/>
  <c r="K65" i="2"/>
  <c r="K66" i="2"/>
  <c r="K67" i="2"/>
  <c r="K71" i="2"/>
  <c r="K72" i="2"/>
  <c r="K73" i="2"/>
  <c r="K76" i="2"/>
  <c r="K79" i="2"/>
  <c r="K50" i="2"/>
  <c r="K102" i="3" l="1"/>
  <c r="K103" i="3"/>
  <c r="N106" i="3"/>
  <c r="K108" i="3"/>
  <c r="K109" i="3"/>
  <c r="N111" i="3"/>
  <c r="K91" i="3"/>
  <c r="K31" i="3"/>
  <c r="K30" i="3"/>
  <c r="K29" i="3"/>
  <c r="K28" i="3"/>
  <c r="K57" i="3" l="1"/>
  <c r="N103" i="3"/>
  <c r="K80" i="3"/>
  <c r="N109" i="3"/>
  <c r="K60" i="3"/>
  <c r="K88" i="3"/>
  <c r="K94" i="3"/>
  <c r="K44" i="3"/>
  <c r="K97" i="3"/>
  <c r="K100" i="3"/>
  <c r="K75" i="3"/>
  <c r="K174" i="2"/>
  <c r="H26" i="1" l="1"/>
  <c r="I26" i="1"/>
  <c r="J26" i="1"/>
  <c r="K26" i="1"/>
  <c r="L15" i="1"/>
  <c r="L14" i="1"/>
  <c r="B22" i="2" l="1"/>
  <c r="K155" i="2"/>
  <c r="L16" i="1" l="1"/>
  <c r="K24" i="3"/>
  <c r="K13" i="3"/>
  <c r="K78" i="3" l="1"/>
  <c r="K72" i="3"/>
  <c r="K21" i="3"/>
  <c r="K141" i="2" l="1"/>
  <c r="K142" i="2"/>
  <c r="K144" i="2"/>
  <c r="K145" i="2"/>
  <c r="K162" i="2"/>
  <c r="K163" i="2"/>
  <c r="K167" i="2"/>
  <c r="K169" i="2"/>
  <c r="K170" i="2"/>
  <c r="K172" i="2"/>
  <c r="K173" i="2"/>
  <c r="K140" i="2"/>
  <c r="K93" i="2"/>
  <c r="L11" i="1" l="1"/>
  <c r="K53" i="3"/>
  <c r="K54" i="3" l="1"/>
  <c r="L12" i="1" l="1"/>
  <c r="L13" i="1"/>
  <c r="L17" i="1"/>
  <c r="L18" i="1"/>
  <c r="L19" i="1"/>
  <c r="L20" i="1"/>
  <c r="L21" i="1"/>
  <c r="L22" i="1"/>
  <c r="L23" i="1"/>
  <c r="L24" i="1"/>
  <c r="L10" i="1"/>
  <c r="K7" i="3"/>
  <c r="K8" i="3"/>
  <c r="K9" i="3"/>
  <c r="L26" i="1" l="1"/>
  <c r="G25" i="1"/>
  <c r="K56" i="3" l="1"/>
  <c r="K59" i="3"/>
  <c r="K62" i="3"/>
  <c r="K77" i="3" l="1"/>
  <c r="N69" i="3" l="1"/>
  <c r="K71" i="3" l="1"/>
  <c r="K87" i="3"/>
  <c r="K90" i="3"/>
  <c r="K93" i="3"/>
  <c r="K96" i="3"/>
  <c r="K99" i="3"/>
  <c r="K6" i="3"/>
  <c r="N44" i="3" l="1"/>
  <c r="B24" i="2"/>
  <c r="J5" i="2" s="1"/>
  <c r="K5" i="2" l="1"/>
  <c r="K39" i="2" s="1"/>
  <c r="J39" i="2"/>
  <c r="J176" i="2" s="1"/>
  <c r="K176" i="2" s="1"/>
  <c r="N75" i="3"/>
  <c r="N60" i="3"/>
  <c r="N88" i="3" l="1"/>
  <c r="N91" i="3"/>
  <c r="G23" i="1"/>
  <c r="G22" i="1"/>
  <c r="G21" i="1"/>
  <c r="G19" i="1"/>
  <c r="G18" i="1"/>
  <c r="G16" i="1"/>
  <c r="G15" i="1"/>
  <c r="G10" i="1"/>
  <c r="N97" i="3"/>
  <c r="N100" i="3"/>
  <c r="G12" i="1"/>
  <c r="G17" i="1"/>
  <c r="G20" i="1"/>
  <c r="G24" i="1"/>
  <c r="N94" i="3" l="1"/>
  <c r="N80" i="3"/>
  <c r="G26" i="1"/>
  <c r="I28" i="1"/>
  <c r="J28" i="1"/>
  <c r="K28" i="1"/>
  <c r="H28" i="1"/>
  <c r="L28" i="1" l="1"/>
</calcChain>
</file>

<file path=xl/sharedStrings.xml><?xml version="1.0" encoding="utf-8"?>
<sst xmlns="http://schemas.openxmlformats.org/spreadsheetml/2006/main" count="617" uniqueCount="249">
  <si>
    <t xml:space="preserve"> </t>
  </si>
  <si>
    <t>Certificates of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</si>
  <si>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</si>
  <si>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</si>
  <si>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</si>
  <si>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</si>
  <si>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</si>
  <si>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</si>
  <si>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</si>
  <si>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</si>
  <si>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</si>
  <si>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</si>
  <si>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</si>
  <si>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</si>
  <si>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</si>
  <si>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</si>
  <si>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</si>
  <si>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</si>
  <si>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</si>
  <si>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</si>
  <si>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</si>
  <si>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</si>
  <si>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</si>
  <si>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</si>
  <si>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</si>
  <si>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</si>
  <si>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</si>
  <si>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</si>
  <si>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</si>
  <si>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</si>
  <si>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</si>
  <si>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</si>
  <si>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</si>
  <si>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</si>
  <si>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</si>
  <si>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</si>
  <si>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</si>
  <si>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</si>
  <si>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</si>
  <si>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</si>
  <si>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</si>
  <si>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</si>
  <si>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</si>
  <si>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</si>
  <si>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</si>
  <si>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</si>
  <si>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</si>
  <si>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</si>
  <si>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</si>
  <si>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</si>
  <si>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</si>
  <si>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</si>
  <si>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</si>
  <si>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</si>
  <si>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</si>
  <si>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</si>
  <si>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</si>
  <si>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</si>
  <si>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</si>
  <si>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</si>
  <si>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</si>
  <si>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</si>
  <si>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</si>
  <si>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</si>
  <si>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</si>
  <si>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</si>
  <si>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</si>
  <si>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</si>
  <si>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</si>
  <si>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</si>
  <si>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</si>
  <si>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</si>
  <si>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</si>
  <si>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Date Submitted</t>
  </si>
  <si>
    <t>Fiscal Yr.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</si>
  <si>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</si>
  <si>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</si>
  <si>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</si>
  <si>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</si>
  <si>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</si>
  <si>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</si>
  <si>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</si>
  <si>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</si>
  <si>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</si>
  <si>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</si>
  <si>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</si>
  <si>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</si>
  <si>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</si>
  <si>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</si>
  <si>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</si>
  <si>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</si>
  <si>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</si>
  <si>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</si>
  <si>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</si>
  <si>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</si>
  <si>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</si>
  <si>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</si>
  <si>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</si>
  <si>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</si>
  <si>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</si>
  <si>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</si>
  <si>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</si>
  <si>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</si>
  <si>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</si>
  <si>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</si>
  <si>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</si>
  <si>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</si>
  <si>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</si>
  <si>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</si>
  <si>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Bail Bondsmen Cash Holding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</si>
  <si>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</si>
  <si>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</si>
  <si>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</si>
  <si>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</si>
  <si>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</si>
  <si>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</si>
  <si>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</si>
  <si>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</si>
  <si>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</si>
  <si>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</si>
  <si>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</si>
  <si>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Money Mkt/FFIN</t>
  </si>
  <si>
    <t xml:space="preserve">       2. CD/Tex Daily</t>
  </si>
  <si>
    <t xml:space="preserve">    2 .C.D/Tex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</si>
  <si>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</si>
  <si>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</si>
  <si>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</si>
  <si>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</si>
  <si>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</si>
  <si>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</si>
  <si>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Randall D. Williams Commissioner Pct 1</t>
  </si>
  <si>
    <t>Texas Range Daily</t>
  </si>
  <si>
    <t>US Treasury Note</t>
  </si>
  <si>
    <t>Ameriprise Ally Bank CD</t>
  </si>
  <si>
    <t>91282CDM0</t>
  </si>
  <si>
    <t>02007GRH8</t>
  </si>
  <si>
    <t>Ameriprise Ally CD</t>
  </si>
  <si>
    <t>Ameriprise MMA Avg</t>
  </si>
  <si>
    <t>American Express</t>
  </si>
  <si>
    <t>02589ADL3</t>
  </si>
  <si>
    <t>Bank United</t>
  </si>
  <si>
    <t>066519TA7</t>
  </si>
  <si>
    <t>06740KRB5</t>
  </si>
  <si>
    <t>BMO Harris</t>
  </si>
  <si>
    <t>05600XHW3</t>
  </si>
  <si>
    <t>78658RJZ5</t>
  </si>
  <si>
    <t>23204HKB3</t>
  </si>
  <si>
    <t>Pacific Western</t>
  </si>
  <si>
    <t>69506YTX7</t>
  </si>
  <si>
    <t xml:space="preserve">UBS Bank </t>
  </si>
  <si>
    <t>90348J4V9</t>
  </si>
  <si>
    <t>912828W43</t>
  </si>
  <si>
    <t>3134GXM68</t>
  </si>
  <si>
    <t>Ameriprise FHLM</t>
  </si>
  <si>
    <t>Ameriprise MMA</t>
  </si>
  <si>
    <t>Barclays Banks</t>
  </si>
  <si>
    <t>0811/2023</t>
  </si>
  <si>
    <t>Safra National</t>
  </si>
  <si>
    <t>Customers Bank</t>
  </si>
  <si>
    <t>UBS Bank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</si>
  <si>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</si>
  <si>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</si>
  <si>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</si>
  <si>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</si>
  <si>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</si>
  <si>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</si>
  <si>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</si>
  <si>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</si>
  <si>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</si>
  <si>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</si>
  <si>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</si>
  <si>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Interest To GF</t>
  </si>
  <si>
    <t>Interest to GF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</si>
  <si>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</si>
  <si>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</si>
  <si>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</si>
  <si>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</si>
  <si>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</si>
  <si>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</si>
  <si>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</si>
  <si>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Tex Range Daily</t>
  </si>
  <si>
    <t>Gerogia Bank Ctr</t>
  </si>
  <si>
    <t>Texas Range TERM</t>
  </si>
  <si>
    <t>1258-00</t>
  </si>
  <si>
    <t>Indep Bk McKinney</t>
  </si>
  <si>
    <t>45385JAP3</t>
  </si>
  <si>
    <t>Zions Bancorp Salt Lake</t>
  </si>
  <si>
    <t>98970LF40</t>
  </si>
  <si>
    <t>Preferred Bk Los Angeles</t>
  </si>
  <si>
    <t>740367RK5</t>
  </si>
  <si>
    <t>Western Alliance Phoenix</t>
  </si>
  <si>
    <t>95763PLN9</t>
  </si>
  <si>
    <t>19623RCB1</t>
  </si>
  <si>
    <t>Sandy Sprg Olney MD</t>
  </si>
  <si>
    <t>Colony BK Fitzgerald GA</t>
  </si>
  <si>
    <t>800364FB2</t>
  </si>
  <si>
    <t>Wells Fargo Sioux Falls</t>
  </si>
  <si>
    <t>US Treasury Bill</t>
  </si>
  <si>
    <t>912796Y37</t>
  </si>
  <si>
    <t>First B&amp;T Lubbock</t>
  </si>
  <si>
    <t>319042GK7</t>
  </si>
  <si>
    <t>Goldman Sachs BK USA</t>
  </si>
  <si>
    <t>38150VHA0</t>
  </si>
  <si>
    <t>912828V23</t>
  </si>
  <si>
    <t>1258-02</t>
  </si>
  <si>
    <t>Texas Range SELECT</t>
  </si>
  <si>
    <t>FFIN Operations CK Fund</t>
  </si>
  <si>
    <t>Tex Range TERM</t>
  </si>
  <si>
    <t>Indep Bk McKinnery</t>
  </si>
  <si>
    <t xml:space="preserve">Zions Bancorp </t>
  </si>
  <si>
    <t xml:space="preserve">Preferred BK </t>
  </si>
  <si>
    <t>Western Alliance</t>
  </si>
  <si>
    <t>Colony Bk</t>
  </si>
  <si>
    <t>Sandy Spring</t>
  </si>
  <si>
    <t>Goldman Sachs</t>
  </si>
  <si>
    <t xml:space="preserve">Bonds </t>
  </si>
  <si>
    <t>Tresury Bill/Notes</t>
  </si>
  <si>
    <t>Agency</t>
  </si>
  <si>
    <t>Tex Daily &amp; Select</t>
  </si>
  <si>
    <t>91282CFE6</t>
  </si>
  <si>
    <t>Amerant BK Coral Gab.</t>
  </si>
  <si>
    <t>0257QCA3</t>
  </si>
  <si>
    <t>Sofia Bank UT</t>
  </si>
  <si>
    <t>83407DBF2</t>
  </si>
  <si>
    <t>912797GE1</t>
  </si>
  <si>
    <t>91282BD56</t>
  </si>
  <si>
    <t>Bankwell BK CT</t>
  </si>
  <si>
    <t>06654BFH9</t>
  </si>
  <si>
    <t>Dept Deposit Domestic Relations</t>
  </si>
  <si>
    <t>Amerant Bk Coral G</t>
  </si>
  <si>
    <t>Becky Freeman, Taylor County Treasurer</t>
  </si>
  <si>
    <t>912828YV6</t>
  </si>
  <si>
    <t>2nd Qtr</t>
  </si>
  <si>
    <t xml:space="preserve">3rd Qtr </t>
  </si>
  <si>
    <t xml:space="preserve">4th Qtr </t>
  </si>
  <si>
    <t>912828W48</t>
  </si>
  <si>
    <t>TOTAL OF ALL ACCOUNTS</t>
  </si>
  <si>
    <t>Morton Cmnty Bk ILL</t>
  </si>
  <si>
    <t>619165KG7</t>
  </si>
  <si>
    <t>Bank of America NA</t>
  </si>
  <si>
    <t>06051XAJ1</t>
  </si>
  <si>
    <t>919853KL4</t>
  </si>
  <si>
    <t>Valley Natl Bk Passaic NJ</t>
  </si>
  <si>
    <t>Flagstar Bk Natl Assn Hicksvl</t>
  </si>
  <si>
    <t>33847GDT6</t>
  </si>
  <si>
    <t>Morton Cmnty Bk Ill</t>
  </si>
  <si>
    <t>Valley Natl Bk Passaic</t>
  </si>
  <si>
    <t>Flagstar Bk Natl Assn</t>
  </si>
  <si>
    <t>*Amended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</si>
</sst>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2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Font="1" applyFill="1" applyBorder="1" applyAlignment="1" applyProtection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0" fontId="0" fillId="3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4" fontId="7" fillId="0" borderId="0" xfId="1" applyFont="1" applyFill="1" applyBorder="1" applyAlignment="1" applyProtection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15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5" borderId="0" xfId="0" applyFont="1" applyFill="1" applyAlignment="1">
      <alignment horizontal="center"/>
    </xf>
    <xf numFmtId="0" fontId="7" fillId="5" borderId="0" xfId="0" applyFont="1" applyFill="1"/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6" fillId="2" borderId="0" xfId="0" applyFont="1" applyFill="1"/>
    <xf numFmtId="164" fontId="16" fillId="2" borderId="0" xfId="1" applyFont="1" applyFill="1" applyBorder="1" applyAlignment="1" applyProtection="1"/>
    <xf numFmtId="164" fontId="16" fillId="3" borderId="0" xfId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64" fontId="14" fillId="0" borderId="2" xfId="1" applyBorder="1"/>
    <xf numFmtId="164" fontId="0" fillId="0" borderId="2" xfId="0" applyNumberFormat="1" applyBorder="1"/>
    <xf numFmtId="169" fontId="3" fillId="0" borderId="0" xfId="6" applyNumberFormat="1" applyFont="1" applyBorder="1" applyAlignment="1"/>
    <xf numFmtId="169" fontId="3" fillId="0" borderId="0" xfId="0" applyNumberFormat="1" applyFont="1"/>
    <xf numFmtId="164" fontId="4" fillId="0" borderId="0" xfId="1" applyFont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1" xfId="0" applyFont="1" applyFill="1" applyBorder="1"/>
    <xf numFmtId="0" fontId="0" fillId="8" borderId="0" xfId="0" applyFill="1"/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69" fontId="3" fillId="0" borderId="4" xfId="0" applyNumberFormat="1" applyFont="1" applyBorder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64" fontId="14" fillId="0" borderId="0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0" xfId="1" applyFill="1"/>
    <xf numFmtId="164" fontId="14" fillId="8" borderId="0" xfId="1" applyFill="1" applyBorder="1" applyAlignment="1" applyProtection="1"/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0" borderId="0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right"/>
    </xf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7" fillId="2" borderId="0" xfId="0" applyFont="1" applyFill="1"/>
    <xf numFmtId="0" fontId="3" fillId="8" borderId="0" xfId="0" applyFont="1" applyFill="1" applyAlignment="1">
      <alignment horizontal="center"/>
    </xf>
    <xf numFmtId="164" fontId="3" fillId="4" borderId="0" xfId="1" applyFont="1" applyFill="1" applyBorder="1" applyAlignment="1" applyProtection="1"/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4" fillId="0" borderId="0" xfId="1" applyFont="1" applyFill="1" applyAlignment="1">
      <alignment horizontal="left"/>
    </xf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0" fontId="0" fillId="0" borderId="12" xfId="0" applyBorder="1"/>
    <xf numFmtId="14" fontId="0" fillId="0" borderId="0" xfId="0" applyNumberFormat="1"/>
    <xf numFmtId="168" fontId="2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right"/>
    </xf>
    <xf numFmtId="164" fontId="0" fillId="0" borderId="6" xfId="1" applyFont="1" applyFill="1" applyBorder="1" applyAlignment="1" applyProtection="1">
      <alignment horizontal="center"/>
    </xf>
    <xf numFmtId="0" fontId="19" fillId="0" borderId="0" xfId="0" applyFont="1"/>
    <xf numFmtId="164" fontId="3" fillId="0" borderId="0" xfId="1" applyFont="1" applyFill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/>
    <xf numFmtId="169" fontId="20" fillId="0" borderId="0" xfId="0" applyNumberFormat="1" applyFont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164" fontId="3" fillId="8" borderId="0" xfId="1" applyFont="1" applyFill="1" applyBorder="1" applyAlignment="1" applyProtection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2" fillId="0" borderId="0" xfId="3" applyFont="1" applyBorder="1" applyAlignment="1">
      <alignment horizontal="left"/>
    </xf>
    <xf numFmtId="0" fontId="7" fillId="5" borderId="0" xfId="0" applyFont="1" applyFill="1" applyAlignment="1">
      <alignment horizontal="right"/>
    </xf>
    <xf numFmtId="164" fontId="3" fillId="7" borderId="0" xfId="1" applyFont="1" applyFill="1" applyBorder="1" applyAlignment="1" applyProtection="1">
      <alignment horizontal="right"/>
    </xf>
    <xf numFmtId="0" fontId="3" fillId="7" borderId="0" xfId="0" applyFont="1" applyFill="1" applyAlignment="1">
      <alignment horizontal="left"/>
    </xf>
    <xf numFmtId="0" fontId="17" fillId="0" borderId="0" xfId="0" applyFont="1"/>
    <xf numFmtId="164" fontId="14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169" fontId="0" fillId="0" borderId="0" xfId="0" applyNumberFormat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/>
    <xf numFmtId="164" fontId="6" fillId="0" borderId="0" xfId="1" applyFont="1" applyFill="1" applyAlignment="1">
      <alignment horizontal="left"/>
    </xf>
    <xf numFmtId="164" fontId="6" fillId="0" borderId="1" xfId="1" applyFont="1" applyBorder="1" applyAlignment="1">
      <alignment horizontal="left"/>
    </xf>
    <xf numFmtId="164" fontId="2" fillId="0" borderId="1" xfId="1" applyFont="1" applyFill="1" applyBorder="1" applyAlignment="1" applyProtection="1"/>
    <xf numFmtId="164" fontId="2" fillId="8" borderId="6" xfId="1" applyFont="1" applyFill="1" applyBorder="1" applyAlignment="1" applyProtection="1">
      <alignment horizontal="center"/>
    </xf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/>
    <xf numFmtId="39" fontId="2" fillId="2" borderId="0" xfId="3" applyNumberFormat="1" applyFont="1" applyFill="1" applyBorder="1" applyAlignment="1" applyProtection="1">
      <alignment horizontal="center"/>
    </xf>
    <xf numFmtId="164" fontId="14" fillId="8" borderId="7" xfId="1" applyFill="1" applyBorder="1" applyAlignment="1" applyProtection="1">
      <alignment horizontal="center"/>
    </xf>
    <xf numFmtId="164" fontId="6" fillId="0" borderId="0" xfId="1" applyFont="1" applyBorder="1" applyAlignment="1">
      <alignment horizontal="left"/>
    </xf>
    <xf numFmtId="169" fontId="2" fillId="0" borderId="0" xfId="0" applyNumberFormat="1" applyFont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0" fillId="10" borderId="0" xfId="0" applyFill="1"/>
    <xf numFmtId="0" fontId="3" fillId="11" borderId="0" xfId="0" applyFont="1" applyFill="1"/>
    <xf numFmtId="0" fontId="3" fillId="11" borderId="0" xfId="0" applyFont="1" applyFill="1" applyAlignment="1">
      <alignment horizontal="left"/>
    </xf>
    <xf numFmtId="14" fontId="3" fillId="11" borderId="0" xfId="0" applyNumberFormat="1" applyFont="1" applyFill="1" applyAlignment="1">
      <alignment horizontal="right"/>
    </xf>
    <xf numFmtId="14" fontId="3" fillId="11" borderId="0" xfId="0" applyNumberFormat="1" applyFont="1" applyFill="1"/>
    <xf numFmtId="164" fontId="3" fillId="11" borderId="0" xfId="1" applyFont="1" applyFill="1" applyBorder="1" applyAlignment="1" applyProtection="1">
      <alignment horizontal="right"/>
    </xf>
    <xf numFmtId="169" fontId="3" fillId="11" borderId="0" xfId="6" applyNumberFormat="1" applyFont="1" applyFill="1" applyBorder="1" applyAlignment="1"/>
    <xf numFmtId="0" fontId="8" fillId="11" borderId="0" xfId="0" applyFont="1" applyFill="1" applyAlignment="1">
      <alignment horizontal="left"/>
    </xf>
    <xf numFmtId="164" fontId="3" fillId="11" borderId="0" xfId="1" applyFont="1" applyFill="1" applyBorder="1" applyAlignment="1" applyProtection="1"/>
    <xf numFmtId="0" fontId="3" fillId="7" borderId="0" xfId="0" applyFont="1" applyFill="1"/>
    <xf numFmtId="14" fontId="3" fillId="7" borderId="0" xfId="0" applyNumberFormat="1" applyFont="1" applyFill="1" applyAlignment="1">
      <alignment horizontal="right"/>
    </xf>
    <xf numFmtId="14" fontId="3" fillId="7" borderId="0" xfId="0" applyNumberFormat="1" applyFont="1" applyFill="1"/>
    <xf numFmtId="169" fontId="3" fillId="7" borderId="0" xfId="6" applyNumberFormat="1" applyFont="1" applyFill="1" applyBorder="1" applyAlignment="1"/>
    <xf numFmtId="164" fontId="3" fillId="7" borderId="0" xfId="1" applyFont="1" applyFill="1" applyBorder="1" applyAlignment="1" applyProtection="1"/>
    <xf numFmtId="169" fontId="3" fillId="11" borderId="0" xfId="0" applyNumberFormat="1" applyFont="1" applyFill="1"/>
    <xf numFmtId="164" fontId="7" fillId="10" borderId="0" xfId="1" applyFont="1" applyFill="1" applyBorder="1" applyAlignment="1" applyProtection="1"/>
    <xf numFmtId="169" fontId="3" fillId="10" borderId="0" xfId="6" applyNumberFormat="1" applyFont="1" applyFill="1" applyBorder="1" applyAlignment="1"/>
    <xf numFmtId="169" fontId="3" fillId="10" borderId="0" xfId="0" applyNumberFormat="1" applyFont="1" applyFill="1"/>
    <xf numFmtId="164" fontId="7" fillId="10" borderId="0" xfId="1" applyFont="1" applyFill="1" applyBorder="1" applyAlignment="1" applyProtection="1">
      <alignment horizontal="center"/>
    </xf>
    <xf numFmtId="169" fontId="4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right"/>
    </xf>
    <xf numFmtId="164" fontId="14" fillId="10" borderId="0" xfId="1" applyFill="1" applyBorder="1" applyAlignment="1" applyProtection="1"/>
    <xf numFmtId="164" fontId="14" fillId="10" borderId="0" xfId="1" applyFill="1" applyBorder="1" applyAlignment="1" applyProtection="1">
      <alignment horizontal="center"/>
    </xf>
    <xf numFmtId="14" fontId="0" fillId="10" borderId="0" xfId="0" applyNumberFormat="1" applyFill="1"/>
    <xf numFmtId="164" fontId="14" fillId="10" borderId="0" xfId="1" applyFill="1" applyBorder="1" applyAlignment="1" applyProtection="1">
      <alignment horizontal="right"/>
    </xf>
    <xf numFmtId="0" fontId="0" fillId="10" borderId="0" xfId="0" applyFill="1" applyAlignment="1">
      <alignment horizontal="left"/>
    </xf>
    <xf numFmtId="169" fontId="0" fillId="10" borderId="0" xfId="0" applyNumberFormat="1" applyFill="1" applyAlignment="1">
      <alignment horizontal="center"/>
    </xf>
    <xf numFmtId="0" fontId="0" fillId="12" borderId="0" xfId="0" applyFill="1"/>
    <xf numFmtId="169" fontId="4" fillId="12" borderId="0" xfId="0" applyNumberFormat="1" applyFont="1" applyFill="1" applyAlignment="1">
      <alignment horizontal="center"/>
    </xf>
    <xf numFmtId="14" fontId="0" fillId="12" borderId="0" xfId="0" applyNumberFormat="1" applyFill="1" applyAlignment="1">
      <alignment horizontal="right"/>
    </xf>
    <xf numFmtId="164" fontId="14" fillId="12" borderId="0" xfId="1" applyFill="1" applyBorder="1" applyAlignment="1" applyProtection="1"/>
    <xf numFmtId="14" fontId="0" fillId="12" borderId="0" xfId="0" applyNumberFormat="1" applyFill="1"/>
    <xf numFmtId="164" fontId="14" fillId="12" borderId="0" xfId="1" applyFill="1" applyBorder="1" applyAlignment="1" applyProtection="1">
      <alignment horizontal="right"/>
    </xf>
    <xf numFmtId="0" fontId="15" fillId="10" borderId="0" xfId="0" applyFont="1" applyFill="1" applyAlignment="1">
      <alignment horizontal="right"/>
    </xf>
    <xf numFmtId="164" fontId="14" fillId="10" borderId="0" xfId="1" applyFill="1"/>
    <xf numFmtId="164" fontId="14" fillId="12" borderId="0" xfId="1" applyFill="1"/>
    <xf numFmtId="164" fontId="0" fillId="10" borderId="0" xfId="1" applyFont="1" applyFill="1" applyBorder="1" applyAlignment="1" applyProtection="1">
      <alignment horizontal="right"/>
    </xf>
    <xf numFmtId="0" fontId="3" fillId="13" borderId="0" xfId="0" applyFont="1" applyFill="1" applyAlignment="1">
      <alignment horizontal="right"/>
    </xf>
    <xf numFmtId="169" fontId="4" fillId="13" borderId="0" xfId="0" applyNumberFormat="1" applyFont="1" applyFill="1" applyAlignment="1">
      <alignment horizontal="center"/>
    </xf>
    <xf numFmtId="0" fontId="3" fillId="14" borderId="0" xfId="0" applyFont="1" applyFill="1"/>
    <xf numFmtId="14" fontId="0" fillId="13" borderId="0" xfId="0" applyNumberFormat="1" applyFill="1" applyAlignment="1">
      <alignment horizontal="right"/>
    </xf>
    <xf numFmtId="164" fontId="3" fillId="13" borderId="0" xfId="1" applyFont="1" applyFill="1" applyBorder="1" applyAlignment="1" applyProtection="1">
      <alignment horizontal="right"/>
    </xf>
    <xf numFmtId="164" fontId="14" fillId="13" borderId="0" xfId="1" applyFill="1" applyBorder="1" applyAlignment="1" applyProtection="1"/>
    <xf numFmtId="164" fontId="14" fillId="13" borderId="0" xfId="1" applyFill="1" applyBorder="1" applyAlignment="1" applyProtection="1">
      <alignment horizontal="center"/>
    </xf>
    <xf numFmtId="0" fontId="3" fillId="13" borderId="0" xfId="0" applyFont="1" applyFill="1" applyAlignment="1">
      <alignment horizontal="center"/>
    </xf>
    <xf numFmtId="164" fontId="3" fillId="13" borderId="0" xfId="1" applyFont="1" applyFill="1" applyBorder="1" applyAlignment="1" applyProtection="1"/>
    <xf numFmtId="164" fontId="4" fillId="13" borderId="0" xfId="1" applyFont="1" applyFill="1" applyAlignment="1">
      <alignment horizontal="left"/>
    </xf>
    <xf numFmtId="164" fontId="3" fillId="13" borderId="0" xfId="1" applyFont="1" applyFill="1" applyAlignment="1">
      <alignment horizontal="left"/>
    </xf>
    <xf numFmtId="164" fontId="3" fillId="13" borderId="0" xfId="1" applyFont="1" applyFill="1" applyBorder="1" applyAlignment="1">
      <alignment horizontal="left"/>
    </xf>
    <xf numFmtId="0" fontId="0" fillId="10" borderId="2" xfId="0" applyFill="1" applyBorder="1"/>
    <xf numFmtId="164" fontId="0" fillId="10" borderId="5" xfId="1" applyFont="1" applyFill="1" applyBorder="1" applyAlignment="1" applyProtection="1"/>
    <xf numFmtId="164" fontId="14" fillId="10" borderId="2" xfId="1" applyFill="1" applyBorder="1"/>
    <xf numFmtId="164" fontId="0" fillId="10" borderId="2" xfId="1" applyFont="1" applyFill="1" applyBorder="1" applyAlignment="1" applyProtection="1"/>
    <xf numFmtId="164" fontId="0" fillId="10" borderId="2" xfId="0" applyNumberFormat="1" applyFill="1" applyBorder="1"/>
    <xf numFmtId="164" fontId="0" fillId="10" borderId="2" xfId="3" applyNumberFormat="1" applyFont="1" applyFill="1" applyBorder="1" applyAlignment="1" applyProtection="1"/>
    <xf numFmtId="164" fontId="2" fillId="0" borderId="2" xfId="1" applyFont="1" applyFill="1" applyBorder="1" applyAlignment="1" applyProtection="1"/>
    <xf numFmtId="164" fontId="2" fillId="0" borderId="2" xfId="0" applyNumberFormat="1" applyFont="1" applyBorder="1"/>
    <xf numFmtId="164" fontId="2" fillId="0" borderId="11" xfId="1" applyFont="1" applyFill="1" applyBorder="1" applyAlignment="1" applyProtection="1"/>
    <xf numFmtId="164" fontId="2" fillId="0" borderId="10" xfId="1" applyFont="1" applyFill="1" applyBorder="1" applyAlignment="1" applyProtection="1"/>
    <xf numFmtId="164" fontId="2" fillId="3" borderId="2" xfId="1" applyFont="1" applyFill="1" applyBorder="1" applyAlignment="1" applyProtection="1"/>
    <xf numFmtId="169" fontId="0" fillId="12" borderId="0" xfId="0" applyNumberFormat="1" applyFill="1" applyAlignment="1">
      <alignment horizontal="left"/>
    </xf>
    <xf numFmtId="164" fontId="14" fillId="12" borderId="0" xfId="1" applyFill="1" applyBorder="1" applyAlignment="1" applyProtection="1">
      <alignment horizontal="center"/>
    </xf>
    <xf numFmtId="164" fontId="0" fillId="12" borderId="0" xfId="1" applyFont="1" applyFill="1" applyBorder="1" applyAlignment="1" applyProtection="1"/>
    <xf numFmtId="164" fontId="0" fillId="10" borderId="0" xfId="1" applyFont="1" applyFill="1" applyBorder="1" applyAlignment="1" applyProtection="1"/>
    <xf numFmtId="164" fontId="2" fillId="0" borderId="0" xfId="1" quotePrefix="1" applyFont="1" applyFill="1" applyBorder="1" applyAlignment="1" applyProtection="1">
      <alignment horizontal="right"/>
    </xf>
    <xf numFmtId="164" fontId="0" fillId="0" borderId="0" xfId="0" applyNumberFormat="1"/>
    <xf numFmtId="164" fontId="0" fillId="13" borderId="0" xfId="1" applyFont="1" applyFill="1" applyBorder="1" applyAlignment="1" applyProtection="1"/>
    <xf numFmtId="169" fontId="3" fillId="0" borderId="0" xfId="6" applyNumberFormat="1" applyFont="1" applyFill="1" applyBorder="1" applyAlignment="1"/>
    <xf numFmtId="0" fontId="8" fillId="7" borderId="0" xfId="0" applyFont="1" applyFill="1" applyAlignment="1">
      <alignment horizontal="left"/>
    </xf>
    <xf numFmtId="0" fontId="10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167" fontId="0" fillId="13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64" fontId="0" fillId="8" borderId="0" xfId="0" applyNumberFormat="1" applyFill="1"/>
    <xf numFmtId="164" fontId="3" fillId="8" borderId="9" xfId="1" applyFont="1" applyFill="1" applyBorder="1" applyAlignment="1" applyProtection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6.6634309849509382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74768321.159999996</c:v>
                </c:pt>
                <c:pt idx="1">
                  <c:v>3629764.209999999</c:v>
                </c:pt>
                <c:pt idx="2">
                  <c:v>4133753.13</c:v>
                </c:pt>
                <c:pt idx="3">
                  <c:v>27500000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6.4534982454547418E-2"/>
                  <c:y val="2.52790934982256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4563314114881"/>
                      <c:h val="0.16895576640927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6.2788339798332343E-2"/>
                  <c:y val="-1.16069388811891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79766878.419999987</c:v>
                </c:pt>
                <c:pt idx="1">
                  <c:v>3849369.87</c:v>
                </c:pt>
                <c:pt idx="2">
                  <c:v>6404964.6899999995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74768321.159999996</c:v>
                </c:pt>
                <c:pt idx="1">
                  <c:v>3629764.209999999</c:v>
                </c:pt>
                <c:pt idx="2">
                  <c:v>4133753.13</c:v>
                </c:pt>
                <c:pt idx="3">
                  <c:v>27500000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74768321.159999996</c:v>
                </c:pt>
                <c:pt idx="1">
                  <c:v>3629764.209999999</c:v>
                </c:pt>
                <c:pt idx="2">
                  <c:v>4133753.13</c:v>
                </c:pt>
                <c:pt idx="3">
                  <c:v>27500000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showGridLines="0" tabSelected="1" workbookViewId="0">
      <selection activeCell="A2" sqref="A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" spans="1:12" x14ac:dyDescent="0.2">
      <c r="A1" t="s">
        <v>248</v>
      </c>
    </row>
    <row r="13" spans="1:12" ht="15.75" x14ac:dyDescent="0.25">
      <c r="B13" s="38"/>
    </row>
    <row r="14" spans="1:12" ht="35.25" x14ac:dyDescent="0.5">
      <c r="A14" s="236" t="s">
        <v>63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</row>
    <row r="17" spans="1:12" ht="18" x14ac:dyDescent="0.25">
      <c r="A17" s="239" t="s">
        <v>64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</row>
    <row r="20" spans="1:12" x14ac:dyDescent="0.2">
      <c r="A20" s="237" t="s">
        <v>65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</row>
    <row r="21" spans="1:12" x14ac:dyDescent="0.2">
      <c r="A21" s="238">
        <v>45382</v>
      </c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</row>
    <row r="22" spans="1:12" x14ac:dyDescent="0.2">
      <c r="E22" t="s">
        <v>0</v>
      </c>
    </row>
  </sheetData>
  <mergeCells count="4">
    <mergeCell ref="A14:L14"/>
    <mergeCell ref="A20:L20"/>
    <mergeCell ref="A21:L21"/>
    <mergeCell ref="A17:L17"/>
  </mergeCells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32"/>
  <sheetViews>
    <sheetView showGridLines="0" workbookViewId="0"/>
  </sheetViews>
  <sheetFormatPr defaultRowHeight="12.75" x14ac:dyDescent="0.2"/>
  <cols>
    <col min="7" max="7" width="17.28515625" customWidth="1"/>
  </cols>
  <sheetData>
    <row r="1" spans="3:14" ht="15" x14ac:dyDescent="0.2">
      <c r="C1" s="39" t="s">
        <v>66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3:14" ht="15" x14ac:dyDescent="0.2">
      <c r="C2" s="39" t="s">
        <v>67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3:14" ht="15" x14ac:dyDescent="0.2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3:14" ht="15" x14ac:dyDescent="0.2">
      <c r="C4" s="39" t="s">
        <v>79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3:14" ht="15" x14ac:dyDescent="0.2">
      <c r="C5" s="39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3:14" ht="15" x14ac:dyDescent="0.2">
      <c r="C6" s="39" t="s">
        <v>69</v>
      </c>
      <c r="D6" s="39"/>
      <c r="E6" s="39"/>
      <c r="F6" s="39"/>
      <c r="G6" s="39"/>
      <c r="H6" s="39" t="s">
        <v>70</v>
      </c>
      <c r="I6" s="39"/>
      <c r="J6" s="39"/>
      <c r="K6" s="39"/>
      <c r="L6" s="39"/>
      <c r="M6" s="39"/>
      <c r="N6" s="39"/>
    </row>
    <row r="7" spans="3:14" ht="15" x14ac:dyDescent="0.2"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3:14" ht="15" x14ac:dyDescent="0.2">
      <c r="C8" s="39" t="s">
        <v>71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3:14" ht="16.5" customHeight="1" x14ac:dyDescent="0.2">
      <c r="C9" s="39" t="s">
        <v>72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3:14" ht="15" x14ac:dyDescent="0.2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3:14" ht="15" x14ac:dyDescent="0.2"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spans="3:14" ht="15" x14ac:dyDescent="0.2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pans="3:14" ht="15" x14ac:dyDescent="0.2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</row>
    <row r="14" spans="3:14" ht="15" x14ac:dyDescent="0.2"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3:14" ht="15" x14ac:dyDescent="0.2">
      <c r="C15" s="40"/>
      <c r="D15" s="40"/>
      <c r="E15" s="40"/>
      <c r="F15" s="40"/>
      <c r="G15" s="39"/>
      <c r="H15" s="39"/>
      <c r="I15" s="40"/>
      <c r="J15" s="40"/>
      <c r="K15" s="40"/>
      <c r="L15" s="40"/>
      <c r="M15" s="39"/>
      <c r="N15" s="39"/>
    </row>
    <row r="16" spans="3:14" ht="15" x14ac:dyDescent="0.2">
      <c r="C16" s="41" t="s">
        <v>160</v>
      </c>
      <c r="D16" s="39"/>
      <c r="E16" s="39"/>
      <c r="F16" s="39"/>
      <c r="G16" s="39"/>
      <c r="H16" s="39"/>
      <c r="I16" s="39" t="s">
        <v>130</v>
      </c>
      <c r="J16" s="39"/>
      <c r="K16" s="39"/>
      <c r="L16" s="39"/>
      <c r="M16" s="39"/>
      <c r="N16" s="39"/>
    </row>
    <row r="17" spans="3:14" ht="15" x14ac:dyDescent="0.2">
      <c r="C17" s="41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3:14" ht="15" x14ac:dyDescent="0.2">
      <c r="C18" s="41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3:14" ht="15" x14ac:dyDescent="0.2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3:14" ht="15" x14ac:dyDescent="0.2">
      <c r="C20" s="40"/>
      <c r="D20" s="40"/>
      <c r="E20" s="40"/>
      <c r="F20" s="40"/>
      <c r="G20" s="39"/>
      <c r="H20" s="39"/>
      <c r="I20" s="40"/>
      <c r="J20" s="40"/>
      <c r="K20" s="40"/>
      <c r="L20" s="40"/>
      <c r="M20" s="39"/>
      <c r="N20" s="39"/>
    </row>
    <row r="21" spans="3:14" ht="15" x14ac:dyDescent="0.2">
      <c r="C21" s="39" t="s">
        <v>230</v>
      </c>
      <c r="D21" s="39"/>
      <c r="E21" s="39"/>
      <c r="F21" s="39"/>
      <c r="G21" s="39"/>
      <c r="H21" s="39"/>
      <c r="I21" s="39" t="s">
        <v>108</v>
      </c>
      <c r="J21" s="39"/>
      <c r="K21" s="39"/>
      <c r="L21" s="39"/>
      <c r="M21" s="39"/>
      <c r="N21" s="39"/>
    </row>
    <row r="22" spans="3:14" ht="15" x14ac:dyDescent="0.2"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3:14" ht="15" x14ac:dyDescent="0.2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3:14" ht="15" x14ac:dyDescent="0.2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3:14" ht="15" x14ac:dyDescent="0.2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3:14" ht="15" x14ac:dyDescent="0.2">
      <c r="C26" s="40"/>
      <c r="D26" s="40"/>
      <c r="E26" s="40"/>
      <c r="F26" s="40"/>
      <c r="G26" s="39"/>
      <c r="H26" s="39"/>
      <c r="I26" s="40"/>
      <c r="J26" s="40"/>
      <c r="K26" s="40"/>
      <c r="L26" s="40"/>
      <c r="M26" s="39"/>
      <c r="N26" s="39"/>
    </row>
    <row r="27" spans="3:14" ht="15" x14ac:dyDescent="0.2">
      <c r="C27" s="39" t="s">
        <v>73</v>
      </c>
      <c r="D27" s="39"/>
      <c r="E27" s="39"/>
      <c r="F27" s="39"/>
      <c r="G27" s="39"/>
      <c r="H27" s="39"/>
      <c r="I27" s="39" t="s">
        <v>80</v>
      </c>
      <c r="J27" s="39"/>
      <c r="K27" s="39"/>
      <c r="L27" s="39"/>
      <c r="M27" s="39"/>
      <c r="N27" s="39"/>
    </row>
    <row r="28" spans="3:14" ht="15" x14ac:dyDescent="0.2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3:14" ht="15" x14ac:dyDescent="0.2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3:14" ht="15" x14ac:dyDescent="0.2">
      <c r="C30" s="39" t="s">
        <v>81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3:14" ht="15" x14ac:dyDescent="0.2">
      <c r="C31" s="39" t="s">
        <v>82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3:14" ht="15" x14ac:dyDescent="0.2"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A4" sqref="A4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3"/>
      <c r="H1" s="7"/>
      <c r="I1" s="7"/>
      <c r="J1" s="7"/>
      <c r="K1" s="7"/>
      <c r="L1" s="7"/>
    </row>
    <row r="2" spans="1:12" s="4" customFormat="1" x14ac:dyDescent="0.2">
      <c r="B2" s="5"/>
      <c r="C2" s="5"/>
      <c r="D2" s="6"/>
      <c r="E2" s="5"/>
      <c r="F2" s="5"/>
      <c r="G2" s="3"/>
      <c r="H2" s="7"/>
      <c r="I2" s="7"/>
      <c r="J2" s="7"/>
      <c r="K2" s="7"/>
      <c r="L2" s="7"/>
    </row>
    <row r="3" spans="1:12" s="4" customFormat="1" x14ac:dyDescent="0.2">
      <c r="B3" s="5"/>
      <c r="C3" s="5"/>
      <c r="D3" s="6"/>
      <c r="E3" s="5"/>
      <c r="F3" s="5"/>
      <c r="G3" s="3"/>
      <c r="H3" s="7"/>
      <c r="I3" s="7"/>
      <c r="J3" s="7"/>
      <c r="K3" s="7"/>
      <c r="L3" s="7"/>
    </row>
    <row r="4" spans="1:12" s="4" customFormat="1" x14ac:dyDescent="0.2">
      <c r="B4" s="5"/>
      <c r="C4" s="5"/>
      <c r="D4" s="6"/>
      <c r="E4" s="5"/>
      <c r="F4" s="5"/>
      <c r="G4" s="8"/>
      <c r="H4" s="7" t="s">
        <v>0</v>
      </c>
      <c r="I4" s="7"/>
      <c r="J4" s="7"/>
      <c r="K4" s="7"/>
      <c r="L4" s="7"/>
    </row>
    <row r="5" spans="1:12" s="68" customFormat="1" ht="19.5" x14ac:dyDescent="0.3">
      <c r="B5" s="69"/>
      <c r="C5" s="69"/>
      <c r="D5" s="71" t="s">
        <v>89</v>
      </c>
      <c r="E5" s="69"/>
      <c r="F5" s="69"/>
      <c r="G5" s="70"/>
      <c r="H5" s="69"/>
      <c r="I5" s="69"/>
      <c r="J5" s="71" t="s">
        <v>89</v>
      </c>
      <c r="K5" s="69"/>
      <c r="L5" s="69"/>
    </row>
    <row r="6" spans="1:12" x14ac:dyDescent="0.2">
      <c r="B6" s="3"/>
      <c r="C6" s="3"/>
      <c r="D6" s="10">
        <v>45261</v>
      </c>
      <c r="E6" s="3"/>
      <c r="F6" s="3"/>
      <c r="G6" s="9"/>
      <c r="J6" s="10">
        <v>45352</v>
      </c>
    </row>
    <row r="7" spans="1:12" x14ac:dyDescent="0.2">
      <c r="B7" s="11" t="s">
        <v>107</v>
      </c>
      <c r="C7" s="3"/>
      <c r="D7" s="11" t="s">
        <v>217</v>
      </c>
      <c r="E7" s="3"/>
      <c r="F7" s="3"/>
      <c r="G7" s="9"/>
      <c r="H7" s="11" t="s">
        <v>107</v>
      </c>
      <c r="J7" s="11" t="s">
        <v>217</v>
      </c>
    </row>
    <row r="8" spans="1:12" x14ac:dyDescent="0.2">
      <c r="B8" s="29" t="s">
        <v>218</v>
      </c>
      <c r="C8" s="11" t="s">
        <v>1</v>
      </c>
      <c r="D8" s="11" t="s">
        <v>215</v>
      </c>
      <c r="E8" s="11" t="s">
        <v>125</v>
      </c>
      <c r="F8" s="3"/>
      <c r="G8" s="9"/>
      <c r="H8" s="29" t="s">
        <v>218</v>
      </c>
      <c r="I8" s="11" t="s">
        <v>1</v>
      </c>
      <c r="J8" s="11" t="s">
        <v>215</v>
      </c>
      <c r="K8" s="11" t="s">
        <v>125</v>
      </c>
    </row>
    <row r="9" spans="1:12" s="13" customFormat="1" x14ac:dyDescent="0.2">
      <c r="A9"/>
      <c r="B9" s="123" t="s">
        <v>121</v>
      </c>
      <c r="C9" s="12" t="s">
        <v>2</v>
      </c>
      <c r="D9" s="13" t="s">
        <v>216</v>
      </c>
      <c r="E9" s="12" t="s">
        <v>3</v>
      </c>
      <c r="F9" s="12" t="s">
        <v>4</v>
      </c>
      <c r="G9" s="9"/>
      <c r="H9" s="123" t="s">
        <v>121</v>
      </c>
      <c r="I9" s="12" t="s">
        <v>2</v>
      </c>
      <c r="J9" s="13" t="s">
        <v>216</v>
      </c>
      <c r="K9" s="12" t="s">
        <v>3</v>
      </c>
      <c r="L9" s="12" t="s">
        <v>4</v>
      </c>
    </row>
    <row r="10" spans="1:12" s="14" customFormat="1" x14ac:dyDescent="0.2">
      <c r="A10" s="216" t="s">
        <v>5</v>
      </c>
      <c r="B10" s="217">
        <v>30578239.73</v>
      </c>
      <c r="C10" s="218">
        <v>3606134.16</v>
      </c>
      <c r="D10" s="219">
        <v>4379888.46</v>
      </c>
      <c r="E10" s="219">
        <v>10000000</v>
      </c>
      <c r="F10" s="219">
        <f t="shared" ref="F10:F24" si="0">SUM(B10:E10)</f>
        <v>48564262.350000001</v>
      </c>
      <c r="G10" s="16">
        <f>SUM(C10:F10)</f>
        <v>66550284.969999999</v>
      </c>
      <c r="H10" s="217">
        <f>7066949.27+20000800+21236.96+461064.55</f>
        <v>27550050.780000001</v>
      </c>
      <c r="I10" s="218">
        <f>238000+245173.44+229000+229880.4+249000+238000+249331.17+243264.87+249413.34+243024.3+243485.16+243179.82+242982.99+242989.84</f>
        <v>3386725.3299999991</v>
      </c>
      <c r="J10" s="219">
        <f>1488615+927995.31+975385.32</f>
        <v>3391995.63</v>
      </c>
      <c r="K10" s="219">
        <v>25000000</v>
      </c>
      <c r="L10" s="219">
        <f t="shared" ref="L10:L24" si="1">SUM(H10:K10)</f>
        <v>59328771.740000002</v>
      </c>
    </row>
    <row r="11" spans="1:12" s="14" customFormat="1" x14ac:dyDescent="0.2">
      <c r="A11" s="14" t="s">
        <v>129</v>
      </c>
      <c r="B11" s="67">
        <v>13427399.77</v>
      </c>
      <c r="C11" s="74"/>
      <c r="D11" s="15"/>
      <c r="E11" s="15"/>
      <c r="F11" s="15">
        <f t="shared" si="0"/>
        <v>13427399.77</v>
      </c>
      <c r="G11" s="16"/>
      <c r="H11" s="67">
        <v>13470816.98</v>
      </c>
      <c r="I11" s="74"/>
      <c r="J11" s="15"/>
      <c r="K11" s="15"/>
      <c r="L11" s="15">
        <f t="shared" si="1"/>
        <v>13470816.98</v>
      </c>
    </row>
    <row r="12" spans="1:12" s="14" customFormat="1" x14ac:dyDescent="0.2">
      <c r="A12" s="216" t="s">
        <v>6</v>
      </c>
      <c r="B12" s="219">
        <v>6052.41</v>
      </c>
      <c r="C12" s="220"/>
      <c r="D12" s="219"/>
      <c r="E12" s="219"/>
      <c r="F12" s="219">
        <f t="shared" si="0"/>
        <v>6052.41</v>
      </c>
      <c r="G12" s="16">
        <f>SUM(C12:F12)</f>
        <v>6052.41</v>
      </c>
      <c r="H12" s="219">
        <v>6105.57</v>
      </c>
      <c r="I12" s="220"/>
      <c r="J12" s="219"/>
      <c r="K12" s="219"/>
      <c r="L12" s="219">
        <f t="shared" si="1"/>
        <v>6105.57</v>
      </c>
    </row>
    <row r="13" spans="1:12" s="14" customFormat="1" x14ac:dyDescent="0.2">
      <c r="A13" s="14" t="s">
        <v>78</v>
      </c>
      <c r="B13" s="15">
        <v>5124.3100000000004</v>
      </c>
      <c r="C13" s="75"/>
      <c r="D13" s="15"/>
      <c r="E13" s="15"/>
      <c r="F13" s="15">
        <f t="shared" si="0"/>
        <v>5124.3100000000004</v>
      </c>
      <c r="G13" s="16"/>
      <c r="H13" s="15">
        <v>5169.32</v>
      </c>
      <c r="I13" s="75"/>
      <c r="J13" s="15"/>
      <c r="K13" s="15"/>
      <c r="L13" s="15">
        <f t="shared" si="1"/>
        <v>5169.32</v>
      </c>
    </row>
    <row r="14" spans="1:12" s="14" customFormat="1" x14ac:dyDescent="0.2">
      <c r="A14" s="216" t="s">
        <v>117</v>
      </c>
      <c r="B14" s="219">
        <v>9250984.3699999992</v>
      </c>
      <c r="C14" s="220">
        <v>243235.71</v>
      </c>
      <c r="D14" s="219">
        <v>2025076.23</v>
      </c>
      <c r="E14" s="219"/>
      <c r="F14" s="219">
        <f t="shared" si="0"/>
        <v>11519296.310000001</v>
      </c>
      <c r="G14" s="16"/>
      <c r="H14" s="219">
        <v>6173158.2699999996</v>
      </c>
      <c r="I14" s="220">
        <v>243038.88</v>
      </c>
      <c r="J14" s="219">
        <v>741757.5</v>
      </c>
      <c r="K14" s="219"/>
      <c r="L14" s="219">
        <f t="shared" si="1"/>
        <v>7157954.6499999994</v>
      </c>
    </row>
    <row r="15" spans="1:12" s="14" customFormat="1" x14ac:dyDescent="0.2">
      <c r="A15" s="14" t="s">
        <v>7</v>
      </c>
      <c r="B15" s="15">
        <v>609984.25</v>
      </c>
      <c r="D15" s="17"/>
      <c r="E15" s="15">
        <v>1500000</v>
      </c>
      <c r="F15" s="15">
        <f t="shared" si="0"/>
        <v>2109984.25</v>
      </c>
      <c r="G15" s="16">
        <f t="shared" ref="G15:G25" si="2">SUM(C15:F15)</f>
        <v>3609984.25</v>
      </c>
      <c r="H15" s="15">
        <f>55173.5+8350.16+425175.64</f>
        <v>488699.30000000005</v>
      </c>
      <c r="J15" s="17"/>
      <c r="K15" s="15">
        <v>1500000</v>
      </c>
      <c r="L15" s="15">
        <f t="shared" si="1"/>
        <v>1988699.3</v>
      </c>
    </row>
    <row r="16" spans="1:12" s="14" customFormat="1" x14ac:dyDescent="0.2">
      <c r="A16" s="216" t="s">
        <v>8</v>
      </c>
      <c r="B16" s="219">
        <v>1937919.25</v>
      </c>
      <c r="C16" s="216"/>
      <c r="D16" s="219"/>
      <c r="E16" s="219">
        <v>1000000</v>
      </c>
      <c r="F16" s="219">
        <f t="shared" si="0"/>
        <v>2937919.25</v>
      </c>
      <c r="G16" s="16">
        <f t="shared" si="2"/>
        <v>3937919.25</v>
      </c>
      <c r="H16" s="219">
        <f>2082585.12+4280.47</f>
        <v>2086865.59</v>
      </c>
      <c r="I16" s="216"/>
      <c r="J16" s="219"/>
      <c r="K16" s="219">
        <v>1000000</v>
      </c>
      <c r="L16" s="219">
        <f t="shared" si="1"/>
        <v>3086865.59</v>
      </c>
    </row>
    <row r="17" spans="1:13" s="14" customFormat="1" x14ac:dyDescent="0.2">
      <c r="A17" s="14" t="s">
        <v>9</v>
      </c>
      <c r="B17" s="15">
        <v>2201019.69</v>
      </c>
      <c r="D17" s="15"/>
      <c r="E17" s="15"/>
      <c r="F17" s="15">
        <f t="shared" si="0"/>
        <v>2201019.69</v>
      </c>
      <c r="G17" s="16">
        <f t="shared" si="2"/>
        <v>2201019.69</v>
      </c>
      <c r="H17" s="15">
        <v>1353862.23</v>
      </c>
      <c r="J17" s="15"/>
      <c r="K17" s="15"/>
      <c r="L17" s="15">
        <f t="shared" si="1"/>
        <v>1353862.23</v>
      </c>
    </row>
    <row r="18" spans="1:13" s="14" customFormat="1" x14ac:dyDescent="0.2">
      <c r="A18" s="216" t="s">
        <v>10</v>
      </c>
      <c r="B18" s="219">
        <v>72045.14</v>
      </c>
      <c r="C18" s="216"/>
      <c r="D18" s="221"/>
      <c r="E18" s="219"/>
      <c r="F18" s="219">
        <f t="shared" si="0"/>
        <v>72045.14</v>
      </c>
      <c r="G18" s="16">
        <f t="shared" si="2"/>
        <v>72045.14</v>
      </c>
      <c r="H18" s="219">
        <v>74010.820000000007</v>
      </c>
      <c r="I18" s="216"/>
      <c r="J18" s="221"/>
      <c r="K18" s="219"/>
      <c r="L18" s="219">
        <f t="shared" si="1"/>
        <v>74010.820000000007</v>
      </c>
    </row>
    <row r="19" spans="1:13" s="14" customFormat="1" x14ac:dyDescent="0.2">
      <c r="A19" s="14" t="s">
        <v>11</v>
      </c>
      <c r="B19" s="15">
        <v>1525695.72</v>
      </c>
      <c r="D19" s="18"/>
      <c r="E19" s="15"/>
      <c r="F19" s="15">
        <f t="shared" si="0"/>
        <v>1525695.72</v>
      </c>
      <c r="G19" s="16">
        <f t="shared" si="2"/>
        <v>1525695.72</v>
      </c>
      <c r="H19" s="15">
        <v>1573550.73</v>
      </c>
      <c r="J19" s="18"/>
      <c r="K19" s="15"/>
      <c r="L19" s="15">
        <f t="shared" si="1"/>
        <v>1573550.73</v>
      </c>
    </row>
    <row r="20" spans="1:13" s="14" customFormat="1" x14ac:dyDescent="0.2">
      <c r="A20" s="216" t="s">
        <v>12</v>
      </c>
      <c r="B20" s="219">
        <v>249265.3</v>
      </c>
      <c r="C20" s="216"/>
      <c r="D20" s="219"/>
      <c r="E20" s="219"/>
      <c r="F20" s="219">
        <f t="shared" si="0"/>
        <v>249265.3</v>
      </c>
      <c r="G20" s="16">
        <f t="shared" si="2"/>
        <v>249265.3</v>
      </c>
      <c r="H20" s="219">
        <v>180240.99</v>
      </c>
      <c r="I20" s="216"/>
      <c r="J20" s="219"/>
      <c r="K20" s="219"/>
      <c r="L20" s="219">
        <f t="shared" si="1"/>
        <v>180240.99</v>
      </c>
    </row>
    <row r="21" spans="1:13" s="14" customFormat="1" x14ac:dyDescent="0.2">
      <c r="A21" s="14" t="s">
        <v>13</v>
      </c>
      <c r="B21" s="15">
        <v>215927.42</v>
      </c>
      <c r="D21" s="15"/>
      <c r="E21" s="15"/>
      <c r="F21" s="15">
        <f t="shared" si="0"/>
        <v>215927.42</v>
      </c>
      <c r="G21" s="16">
        <f t="shared" si="2"/>
        <v>215927.42</v>
      </c>
      <c r="H21" s="15">
        <v>35031.71</v>
      </c>
      <c r="J21" s="15"/>
      <c r="K21" s="15"/>
      <c r="L21" s="15">
        <f t="shared" si="1"/>
        <v>35031.71</v>
      </c>
    </row>
    <row r="22" spans="1:13" s="14" customFormat="1" x14ac:dyDescent="0.2">
      <c r="A22" s="216" t="s">
        <v>92</v>
      </c>
      <c r="B22" s="219">
        <v>1069129.01</v>
      </c>
      <c r="C22" s="216"/>
      <c r="D22" s="219"/>
      <c r="E22" s="219"/>
      <c r="F22" s="219">
        <f t="shared" si="0"/>
        <v>1069129.01</v>
      </c>
      <c r="G22" s="16">
        <f t="shared" si="2"/>
        <v>1069129.01</v>
      </c>
      <c r="H22" s="219">
        <v>1078632.06</v>
      </c>
      <c r="I22" s="216"/>
      <c r="J22" s="219"/>
      <c r="K22" s="219"/>
      <c r="L22" s="219">
        <f t="shared" si="1"/>
        <v>1078632.06</v>
      </c>
    </row>
    <row r="23" spans="1:13" s="14" customFormat="1" x14ac:dyDescent="0.2">
      <c r="A23" s="14" t="s">
        <v>14</v>
      </c>
      <c r="B23" s="15">
        <v>4831482.3600000003</v>
      </c>
      <c r="D23" s="15"/>
      <c r="E23" s="15"/>
      <c r="F23" s="15">
        <f t="shared" si="0"/>
        <v>4831482.3600000003</v>
      </c>
      <c r="G23" s="16">
        <f t="shared" si="2"/>
        <v>4831482.3600000003</v>
      </c>
      <c r="H23" s="15">
        <v>3019351.48</v>
      </c>
      <c r="J23" s="15"/>
      <c r="K23" s="15"/>
      <c r="L23" s="15">
        <f t="shared" si="1"/>
        <v>3019351.48</v>
      </c>
    </row>
    <row r="24" spans="1:13" s="14" customFormat="1" x14ac:dyDescent="0.2">
      <c r="A24" s="216" t="s">
        <v>15</v>
      </c>
      <c r="B24" s="219">
        <v>13786609.689999999</v>
      </c>
      <c r="C24" s="216"/>
      <c r="D24" s="219"/>
      <c r="E24" s="219"/>
      <c r="F24" s="219">
        <f t="shared" si="0"/>
        <v>13786609.689999999</v>
      </c>
      <c r="G24" s="16">
        <f t="shared" si="2"/>
        <v>13786609.689999999</v>
      </c>
      <c r="H24" s="219">
        <v>17672775.329999998</v>
      </c>
      <c r="I24" s="216"/>
      <c r="J24" s="219"/>
      <c r="K24" s="219"/>
      <c r="L24" s="219">
        <f t="shared" si="1"/>
        <v>17672775.329999998</v>
      </c>
    </row>
    <row r="25" spans="1:13" x14ac:dyDescent="0.2">
      <c r="B25" s="19"/>
      <c r="C25"/>
      <c r="D25" s="19"/>
      <c r="E25" s="3"/>
      <c r="F25"/>
      <c r="G25" s="16">
        <f t="shared" si="2"/>
        <v>0</v>
      </c>
      <c r="H25" s="19"/>
      <c r="I25"/>
      <c r="J25" s="19"/>
      <c r="L25"/>
    </row>
    <row r="26" spans="1:13" s="14" customFormat="1" x14ac:dyDescent="0.2">
      <c r="A26" s="22" t="s">
        <v>4</v>
      </c>
      <c r="B26" s="222">
        <f>SUM(B10:B25)</f>
        <v>79766878.419999987</v>
      </c>
      <c r="C26" s="223">
        <f>SUM(C10:C25)</f>
        <v>3849369.87</v>
      </c>
      <c r="D26" s="222">
        <f>SUM(D10:D25)</f>
        <v>6404964.6899999995</v>
      </c>
      <c r="E26" s="224">
        <f>SUM(E10:E25)</f>
        <v>12500000</v>
      </c>
      <c r="F26" s="225">
        <f>SUM(F10:F25)</f>
        <v>102521212.98</v>
      </c>
      <c r="G26" s="226">
        <f t="shared" ref="G26" si="3">SUM(G10:G25)</f>
        <v>98055415.209999993</v>
      </c>
      <c r="H26" s="222">
        <f>SUM(H10:H25)</f>
        <v>74768321.159999996</v>
      </c>
      <c r="I26" s="223">
        <f>SUM(I10:I25)</f>
        <v>3629764.209999999</v>
      </c>
      <c r="J26" s="222">
        <f>SUM(J10:J25)</f>
        <v>4133753.13</v>
      </c>
      <c r="K26" s="224">
        <f>SUM(K10:K25)</f>
        <v>27500000</v>
      </c>
      <c r="L26" s="225">
        <f>SUM(L10:L25)</f>
        <v>110031838.49999999</v>
      </c>
      <c r="M26" s="119"/>
    </row>
    <row r="27" spans="1:13" x14ac:dyDescent="0.2">
      <c r="B27" s="3"/>
      <c r="C27" s="3"/>
      <c r="D27" s="3"/>
      <c r="E27" s="3"/>
      <c r="F27" s="3"/>
      <c r="G27" s="9"/>
    </row>
    <row r="28" spans="1:13" x14ac:dyDescent="0.2">
      <c r="A28" t="s">
        <v>16</v>
      </c>
      <c r="B28" s="3"/>
      <c r="C28" s="3"/>
      <c r="D28" s="3"/>
      <c r="E28" s="3"/>
      <c r="F28" s="3" t="s">
        <v>0</v>
      </c>
      <c r="G28" s="9"/>
      <c r="H28" s="3">
        <f>SUM(H26-B26)</f>
        <v>-4998557.2599999905</v>
      </c>
      <c r="I28" s="3">
        <f>SUM(I26-C26)</f>
        <v>-219605.66000000108</v>
      </c>
      <c r="J28" s="3">
        <f>SUM(J26-D26)</f>
        <v>-2271211.5599999996</v>
      </c>
      <c r="K28" s="3">
        <f>SUM(K26-E26)</f>
        <v>15000000</v>
      </c>
      <c r="L28" s="3">
        <f>SUM(H28:K28)</f>
        <v>7510625.5200000089</v>
      </c>
    </row>
    <row r="29" spans="1:13" x14ac:dyDescent="0.2">
      <c r="B29" s="3"/>
      <c r="C29" s="19"/>
      <c r="D29" s="3"/>
      <c r="E29" s="3"/>
      <c r="F29" s="3"/>
      <c r="G29" s="9"/>
      <c r="L29"/>
    </row>
    <row r="30" spans="1:13" x14ac:dyDescent="0.2">
      <c r="B30" s="3"/>
      <c r="C30" s="3"/>
      <c r="D30" s="3"/>
      <c r="E30" s="3"/>
      <c r="F30" s="3"/>
      <c r="G30" s="20"/>
    </row>
    <row r="31" spans="1:13" x14ac:dyDescent="0.2">
      <c r="B31" s="3"/>
      <c r="C31" s="3"/>
      <c r="D31" s="3"/>
      <c r="E31" s="3"/>
      <c r="F31" s="3"/>
      <c r="G31" s="20"/>
    </row>
    <row r="32" spans="1:13" x14ac:dyDescent="0.2">
      <c r="B32" s="3"/>
      <c r="C32" s="3"/>
      <c r="D32" s="3"/>
      <c r="E32" s="3"/>
      <c r="F32" s="3"/>
      <c r="G32" s="20"/>
    </row>
    <row r="33" spans="2:12" x14ac:dyDescent="0.2">
      <c r="B33" s="3"/>
      <c r="C33" s="3"/>
      <c r="D33" s="3"/>
      <c r="E33" s="3"/>
      <c r="F33" s="3"/>
      <c r="G33" s="20"/>
      <c r="K33" s="3" t="s">
        <v>88</v>
      </c>
    </row>
    <row r="34" spans="2:12" x14ac:dyDescent="0.2">
      <c r="B34" s="3"/>
      <c r="C34" s="3"/>
      <c r="D34" s="3"/>
      <c r="E34" s="3" t="s">
        <v>113</v>
      </c>
      <c r="F34" s="3"/>
      <c r="G34" s="20"/>
      <c r="K34" s="3" t="s">
        <v>114</v>
      </c>
    </row>
    <row r="35" spans="2:12" x14ac:dyDescent="0.2">
      <c r="B35" s="3"/>
      <c r="C35" s="3"/>
      <c r="D35" s="3"/>
      <c r="E35" s="3" t="s">
        <v>123</v>
      </c>
      <c r="F35" s="3"/>
      <c r="G35" s="20"/>
      <c r="K35" s="3" t="s">
        <v>122</v>
      </c>
    </row>
    <row r="36" spans="2:12" x14ac:dyDescent="0.2">
      <c r="B36" s="3"/>
      <c r="C36" s="3"/>
      <c r="D36" s="3"/>
      <c r="E36" s="3" t="s">
        <v>86</v>
      </c>
      <c r="F36" s="3"/>
      <c r="G36" s="20"/>
      <c r="K36" s="3" t="s">
        <v>84</v>
      </c>
    </row>
    <row r="37" spans="2:12" x14ac:dyDescent="0.2">
      <c r="B37" s="3"/>
      <c r="C37" s="3"/>
      <c r="D37" s="3"/>
      <c r="E37" s="3" t="s">
        <v>87</v>
      </c>
      <c r="F37" s="3"/>
      <c r="G37" s="20"/>
      <c r="K37" s="3" t="s">
        <v>85</v>
      </c>
    </row>
    <row r="38" spans="2:12" x14ac:dyDescent="0.2">
      <c r="B38" s="3"/>
      <c r="C38" s="3"/>
      <c r="D38" s="3"/>
      <c r="E38" s="3"/>
      <c r="F38" s="3"/>
      <c r="G38" s="20"/>
    </row>
    <row r="39" spans="2:12" x14ac:dyDescent="0.2">
      <c r="B39" s="3"/>
      <c r="C39" s="3"/>
      <c r="D39" s="3"/>
      <c r="E39" s="3"/>
      <c r="F39" s="3"/>
      <c r="G39" s="20"/>
    </row>
    <row r="40" spans="2:12" x14ac:dyDescent="0.2">
      <c r="B40" s="3"/>
      <c r="C40" s="3"/>
      <c r="D40" s="3"/>
      <c r="E40" s="3"/>
      <c r="F40" s="3"/>
      <c r="G40" s="20"/>
    </row>
    <row r="41" spans="2:12" x14ac:dyDescent="0.2">
      <c r="B41" s="3"/>
      <c r="C41" s="3"/>
      <c r="D41" s="3"/>
      <c r="E41" s="3"/>
      <c r="F41" s="3"/>
      <c r="G41" s="20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/>
    </row>
    <row r="79" spans="7:7" x14ac:dyDescent="0.2">
      <c r="G79"/>
    </row>
    <row r="80" spans="7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J176"/>
  <sheetViews>
    <sheetView showGridLines="0" showRuler="0" zoomScale="114" zoomScaleNormal="114" zoomScaleSheetLayoutView="100" zoomScalePageLayoutView="145" workbookViewId="0"/>
  </sheetViews>
  <sheetFormatPr defaultRowHeight="12.75" x14ac:dyDescent="0.2"/>
  <cols>
    <col min="1" max="1" width="17.85546875" customWidth="1"/>
    <col min="2" max="2" width="8.7109375" style="78" bestFit="1" customWidth="1"/>
    <col min="3" max="3" width="20.140625" style="87" customWidth="1"/>
    <col min="4" max="4" width="5.28515625" style="148" customWidth="1"/>
    <col min="5" max="5" width="11.140625" customWidth="1"/>
    <col min="6" max="6" width="13" style="21" customWidth="1"/>
    <col min="7" max="7" width="22.7109375" style="97" customWidth="1"/>
    <col min="8" max="8" width="15.42578125" style="100" customWidth="1"/>
    <col min="9" max="9" width="17.140625" style="99" bestFit="1" customWidth="1"/>
    <col min="10" max="10" width="13.7109375" style="97" customWidth="1"/>
    <col min="11" max="11" width="15.140625" style="102" customWidth="1"/>
    <col min="12" max="12" width="12.42578125" style="97" bestFit="1" customWidth="1"/>
    <col min="13" max="13" width="13.7109375" style="97" customWidth="1"/>
    <col min="14" max="14" width="13.28515625" style="97" customWidth="1"/>
    <col min="15" max="19" width="8.85546875"/>
    <col min="20" max="20" width="12.85546875" bestFit="1" customWidth="1"/>
    <col min="21" max="114" width="8.85546875"/>
  </cols>
  <sheetData>
    <row r="2" spans="1:114" s="22" customFormat="1" x14ac:dyDescent="0.2">
      <c r="B2" s="84"/>
      <c r="C2" s="85"/>
      <c r="D2" s="163"/>
      <c r="F2" s="23"/>
      <c r="G2" s="118"/>
      <c r="H2" s="157"/>
      <c r="I2" s="150"/>
      <c r="J2" s="231" t="s">
        <v>232</v>
      </c>
      <c r="K2" s="149"/>
      <c r="L2" s="118" t="s">
        <v>115</v>
      </c>
      <c r="M2" s="118" t="s">
        <v>232</v>
      </c>
      <c r="N2" s="118" t="s">
        <v>233</v>
      </c>
      <c r="O2" s="118" t="s">
        <v>234</v>
      </c>
    </row>
    <row r="3" spans="1:114" s="22" customFormat="1" x14ac:dyDescent="0.2">
      <c r="A3" s="22" t="s">
        <v>17</v>
      </c>
      <c r="B3" s="84"/>
      <c r="C3" s="85" t="s">
        <v>18</v>
      </c>
      <c r="D3" s="163" t="s">
        <v>105</v>
      </c>
      <c r="E3" s="22" t="s">
        <v>19</v>
      </c>
      <c r="F3" s="23" t="s">
        <v>20</v>
      </c>
      <c r="G3" s="83" t="s">
        <v>21</v>
      </c>
      <c r="H3" s="147" t="s">
        <v>22</v>
      </c>
      <c r="I3" s="147" t="s">
        <v>23</v>
      </c>
      <c r="J3" s="118" t="s">
        <v>24</v>
      </c>
      <c r="K3" s="149" t="s">
        <v>74</v>
      </c>
      <c r="L3" s="118" t="s">
        <v>24</v>
      </c>
      <c r="M3" s="118" t="s">
        <v>24</v>
      </c>
      <c r="N3" s="118" t="s">
        <v>24</v>
      </c>
      <c r="O3" s="118" t="s">
        <v>24</v>
      </c>
    </row>
    <row r="4" spans="1:114" s="24" customFormat="1" x14ac:dyDescent="0.2">
      <c r="B4" s="152"/>
      <c r="C4" s="86" t="s">
        <v>25</v>
      </c>
      <c r="D4" s="164" t="s">
        <v>106</v>
      </c>
      <c r="E4" s="24" t="s">
        <v>26</v>
      </c>
      <c r="F4" s="25" t="s">
        <v>27</v>
      </c>
      <c r="G4" s="153" t="s">
        <v>28</v>
      </c>
      <c r="H4" s="158"/>
      <c r="I4" s="159"/>
      <c r="J4" s="155" t="s">
        <v>29</v>
      </c>
      <c r="K4" s="156" t="s">
        <v>29</v>
      </c>
      <c r="L4" s="155" t="s">
        <v>29</v>
      </c>
      <c r="M4" s="155" t="s">
        <v>29</v>
      </c>
      <c r="N4" s="155" t="s">
        <v>29</v>
      </c>
      <c r="O4" s="155" t="s">
        <v>29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</row>
    <row r="5" spans="1:114" ht="14.25" customHeight="1" x14ac:dyDescent="0.2">
      <c r="A5" s="22" t="s">
        <v>30</v>
      </c>
      <c r="C5" s="167" t="s">
        <v>111</v>
      </c>
      <c r="D5" s="186">
        <v>4.5795000000000003</v>
      </c>
      <c r="E5" s="167"/>
      <c r="F5" s="187">
        <v>45382</v>
      </c>
      <c r="G5" s="188">
        <v>7066949.2699999996</v>
      </c>
      <c r="H5" s="188">
        <f t="shared" ref="H5:I8" si="0">SUM(G5)</f>
        <v>7066949.2699999996</v>
      </c>
      <c r="I5" s="188">
        <f t="shared" si="0"/>
        <v>7066949.2699999996</v>
      </c>
      <c r="J5" s="145">
        <f>SUM(B24)</f>
        <v>78403.950000000012</v>
      </c>
      <c r="K5" s="136">
        <f>SUM(J5+L5+M5+N5)</f>
        <v>156792.22000000003</v>
      </c>
      <c r="L5" s="145">
        <v>78388.27</v>
      </c>
      <c r="M5" s="145"/>
      <c r="N5" s="145"/>
      <c r="O5" s="145"/>
    </row>
    <row r="6" spans="1:114" ht="14.25" customHeight="1" x14ac:dyDescent="0.2">
      <c r="A6" s="72" t="s">
        <v>94</v>
      </c>
      <c r="B6" s="92">
        <v>64.66</v>
      </c>
      <c r="C6" s="87" t="s">
        <v>102</v>
      </c>
      <c r="D6" s="114">
        <v>5.3160999999999996</v>
      </c>
      <c r="F6" s="27">
        <v>45382</v>
      </c>
      <c r="G6" s="96">
        <v>800</v>
      </c>
      <c r="H6" s="96">
        <f t="shared" si="0"/>
        <v>800</v>
      </c>
      <c r="I6" s="96">
        <f t="shared" si="0"/>
        <v>800</v>
      </c>
      <c r="J6" s="96">
        <v>9074.7900000000009</v>
      </c>
      <c r="K6" s="102">
        <f t="shared" ref="K6:K10" si="1">SUM(J6+L6+M6+N6)</f>
        <v>21585.980000000003</v>
      </c>
      <c r="L6" s="96">
        <v>12511.19</v>
      </c>
      <c r="M6" s="96"/>
      <c r="N6" s="96"/>
    </row>
    <row r="7" spans="1:114" ht="14.25" customHeight="1" x14ac:dyDescent="0.2">
      <c r="A7" s="143" t="s">
        <v>161</v>
      </c>
      <c r="B7" s="92">
        <v>2187.61</v>
      </c>
      <c r="C7" s="167" t="s">
        <v>103</v>
      </c>
      <c r="D7" s="186">
        <v>5.4890999999999996</v>
      </c>
      <c r="E7" s="167"/>
      <c r="F7" s="187">
        <v>45382</v>
      </c>
      <c r="G7" s="188">
        <v>20000000</v>
      </c>
      <c r="H7" s="188">
        <f t="shared" si="0"/>
        <v>20000000</v>
      </c>
      <c r="I7" s="188">
        <f t="shared" si="0"/>
        <v>20000000</v>
      </c>
      <c r="J7" s="188">
        <v>222041.84</v>
      </c>
      <c r="K7" s="189">
        <f t="shared" si="1"/>
        <v>343949.18</v>
      </c>
      <c r="L7" s="96">
        <v>121907.34</v>
      </c>
      <c r="M7" s="96"/>
      <c r="N7" s="96"/>
    </row>
    <row r="8" spans="1:114" ht="14.25" customHeight="1" x14ac:dyDescent="0.2">
      <c r="A8" s="143" t="s">
        <v>162</v>
      </c>
      <c r="B8" s="92">
        <v>3301.58</v>
      </c>
      <c r="C8" s="87" t="s">
        <v>131</v>
      </c>
      <c r="D8" s="114">
        <v>5.33</v>
      </c>
      <c r="E8" t="s">
        <v>183</v>
      </c>
      <c r="F8" s="27">
        <v>45382</v>
      </c>
      <c r="G8" s="96">
        <v>21236.959999999999</v>
      </c>
      <c r="H8" s="96">
        <f t="shared" si="0"/>
        <v>21236.959999999999</v>
      </c>
      <c r="I8" s="96">
        <f t="shared" si="0"/>
        <v>21236.959999999999</v>
      </c>
      <c r="J8" s="96">
        <v>279.13</v>
      </c>
      <c r="K8" s="102">
        <f t="shared" si="1"/>
        <v>1858.79</v>
      </c>
      <c r="L8" s="96">
        <v>1579.66</v>
      </c>
      <c r="M8" s="96"/>
      <c r="N8" s="96"/>
    </row>
    <row r="9" spans="1:114" ht="14.25" customHeight="1" x14ac:dyDescent="0.2">
      <c r="A9" s="143" t="s">
        <v>163</v>
      </c>
      <c r="B9" s="92">
        <v>1.29</v>
      </c>
      <c r="C9" s="167" t="s">
        <v>182</v>
      </c>
      <c r="D9" s="186">
        <v>5.25</v>
      </c>
      <c r="E9" s="167" t="s">
        <v>183</v>
      </c>
      <c r="F9" s="187">
        <v>45408</v>
      </c>
      <c r="G9" s="188">
        <v>10000000</v>
      </c>
      <c r="H9" s="188">
        <v>10000000</v>
      </c>
      <c r="I9" s="188">
        <v>10000000</v>
      </c>
      <c r="J9" s="188">
        <v>130533.13</v>
      </c>
      <c r="K9" s="189">
        <f t="shared" ref="K9:K29" si="2">SUM(J9+L9+M9+N9)</f>
        <v>262500.69</v>
      </c>
      <c r="L9" s="96">
        <v>131967.56</v>
      </c>
      <c r="M9" s="96"/>
      <c r="N9" s="96"/>
    </row>
    <row r="10" spans="1:114" ht="14.25" customHeight="1" x14ac:dyDescent="0.2">
      <c r="A10" s="143" t="s">
        <v>165</v>
      </c>
      <c r="B10" s="92">
        <v>60.31</v>
      </c>
      <c r="C10" t="s">
        <v>182</v>
      </c>
      <c r="D10" s="114">
        <v>5.39</v>
      </c>
      <c r="E10" t="s">
        <v>183</v>
      </c>
      <c r="F10" s="27">
        <v>45426</v>
      </c>
      <c r="G10" s="96">
        <v>10000000</v>
      </c>
      <c r="H10" s="96">
        <v>10000000</v>
      </c>
      <c r="I10" s="96">
        <v>10000000</v>
      </c>
      <c r="J10" s="96">
        <v>80997.399999999994</v>
      </c>
      <c r="K10" s="102">
        <f t="shared" si="1"/>
        <v>80997.399999999994</v>
      </c>
      <c r="L10" s="96">
        <v>0</v>
      </c>
      <c r="M10" s="96"/>
      <c r="N10" s="96"/>
    </row>
    <row r="11" spans="1:114" ht="14.25" customHeight="1" x14ac:dyDescent="0.2">
      <c r="A11" s="143" t="s">
        <v>164</v>
      </c>
      <c r="B11" s="92">
        <v>59.31</v>
      </c>
      <c r="C11" s="167" t="s">
        <v>182</v>
      </c>
      <c r="D11" s="186">
        <v>5.38</v>
      </c>
      <c r="E11" s="167" t="s">
        <v>183</v>
      </c>
      <c r="F11" s="187">
        <v>45467</v>
      </c>
      <c r="G11" s="188">
        <v>5000000</v>
      </c>
      <c r="H11" s="188">
        <v>5000000</v>
      </c>
      <c r="I11" s="188">
        <v>5000000</v>
      </c>
      <c r="J11" s="188">
        <v>13265.75</v>
      </c>
      <c r="K11" s="189">
        <f t="shared" si="2"/>
        <v>13265.75</v>
      </c>
      <c r="L11" s="96">
        <v>0</v>
      </c>
      <c r="M11" s="96"/>
      <c r="N11" s="96"/>
    </row>
    <row r="12" spans="1:114" ht="14.25" customHeight="1" x14ac:dyDescent="0.2">
      <c r="A12" s="143" t="s">
        <v>166</v>
      </c>
      <c r="B12" s="92">
        <v>0.95</v>
      </c>
      <c r="C12" s="87" t="s">
        <v>137</v>
      </c>
      <c r="D12" s="114">
        <v>5.6</v>
      </c>
      <c r="E12" t="s">
        <v>0</v>
      </c>
      <c r="F12" s="27">
        <v>45382</v>
      </c>
      <c r="G12" s="96">
        <v>461064.55</v>
      </c>
      <c r="H12" s="96">
        <v>461064.55</v>
      </c>
      <c r="I12" s="96">
        <v>461064.55</v>
      </c>
      <c r="J12" s="96">
        <v>3886.53</v>
      </c>
      <c r="K12" s="102">
        <f t="shared" si="2"/>
        <v>3972.28</v>
      </c>
      <c r="L12" s="96">
        <v>85.75</v>
      </c>
      <c r="M12" s="96"/>
      <c r="N12" s="96"/>
    </row>
    <row r="13" spans="1:114" ht="14.25" customHeight="1" x14ac:dyDescent="0.2">
      <c r="A13" s="143" t="s">
        <v>167</v>
      </c>
      <c r="B13" s="92">
        <v>138.19999999999999</v>
      </c>
      <c r="C13" s="167" t="s">
        <v>190</v>
      </c>
      <c r="D13" s="186">
        <v>4.95</v>
      </c>
      <c r="E13" s="167" t="s">
        <v>191</v>
      </c>
      <c r="F13" s="190">
        <v>45401</v>
      </c>
      <c r="G13" s="191">
        <v>238000</v>
      </c>
      <c r="H13" s="188">
        <v>238000</v>
      </c>
      <c r="I13" s="230">
        <v>238000</v>
      </c>
      <c r="J13" s="191">
        <v>2937.48</v>
      </c>
      <c r="K13" s="189">
        <f t="shared" ref="K13:K25" si="3">SUM(J13+L13+M13+N13)</f>
        <v>5907.24</v>
      </c>
      <c r="L13" s="97">
        <v>2969.76</v>
      </c>
      <c r="M13" s="96"/>
      <c r="N13" s="96"/>
    </row>
    <row r="14" spans="1:114" ht="14.25" customHeight="1" x14ac:dyDescent="0.2">
      <c r="A14" s="143" t="s">
        <v>168</v>
      </c>
      <c r="B14" s="92">
        <v>7699.26</v>
      </c>
      <c r="C14" s="87" t="s">
        <v>133</v>
      </c>
      <c r="D14" s="114">
        <v>3</v>
      </c>
      <c r="E14" s="28" t="s">
        <v>135</v>
      </c>
      <c r="F14" s="27">
        <v>45432</v>
      </c>
      <c r="G14" s="97">
        <v>246000</v>
      </c>
      <c r="H14" s="97">
        <v>246000</v>
      </c>
      <c r="I14" s="3">
        <v>245173.44</v>
      </c>
      <c r="J14" s="97">
        <v>1840.02</v>
      </c>
      <c r="K14" s="102">
        <f t="shared" si="3"/>
        <v>3700.26</v>
      </c>
      <c r="L14" s="97">
        <v>1860.24</v>
      </c>
    </row>
    <row r="15" spans="1:114" ht="14.25" customHeight="1" x14ac:dyDescent="0.2">
      <c r="A15" s="143" t="s">
        <v>206</v>
      </c>
      <c r="B15" s="92">
        <v>10281.23</v>
      </c>
      <c r="C15" s="167" t="s">
        <v>194</v>
      </c>
      <c r="D15" s="186">
        <v>5.15</v>
      </c>
      <c r="E15" s="192" t="s">
        <v>192</v>
      </c>
      <c r="F15" s="187">
        <v>45436</v>
      </c>
      <c r="G15" s="191">
        <v>229000</v>
      </c>
      <c r="H15" s="191">
        <v>229000</v>
      </c>
      <c r="I15" s="230">
        <v>229000</v>
      </c>
      <c r="J15" s="191">
        <v>2940.21</v>
      </c>
      <c r="K15" s="189">
        <f t="shared" si="3"/>
        <v>5912.73</v>
      </c>
      <c r="L15" s="97">
        <v>2972.52</v>
      </c>
    </row>
    <row r="16" spans="1:114" ht="14.25" customHeight="1" x14ac:dyDescent="0.2">
      <c r="A16" s="72" t="s">
        <v>95</v>
      </c>
      <c r="B16" s="79">
        <v>700.13</v>
      </c>
      <c r="C16" s="87" t="s">
        <v>193</v>
      </c>
      <c r="D16" s="114">
        <v>5.2</v>
      </c>
      <c r="E16" s="28" t="s">
        <v>195</v>
      </c>
      <c r="F16" s="27">
        <v>45436</v>
      </c>
      <c r="G16" s="104">
        <v>230000</v>
      </c>
      <c r="H16" s="97">
        <v>230000</v>
      </c>
      <c r="I16" s="3">
        <v>229880.4</v>
      </c>
      <c r="J16" s="97">
        <v>2982.07</v>
      </c>
      <c r="K16" s="102">
        <f t="shared" si="3"/>
        <v>5996.91</v>
      </c>
      <c r="L16" s="97">
        <v>3014.84</v>
      </c>
    </row>
    <row r="17" spans="1:12" ht="14.25" customHeight="1" x14ac:dyDescent="0.2">
      <c r="A17" s="72" t="s">
        <v>96</v>
      </c>
      <c r="B17" s="79">
        <v>10049.549999999999</v>
      </c>
      <c r="C17" s="167" t="s">
        <v>153</v>
      </c>
      <c r="D17" s="186">
        <v>3.5</v>
      </c>
      <c r="E17" s="192" t="s">
        <v>152</v>
      </c>
      <c r="F17" s="187">
        <v>45527</v>
      </c>
      <c r="G17" s="191">
        <v>1500000</v>
      </c>
      <c r="H17" s="191">
        <v>1500000</v>
      </c>
      <c r="I17" s="230">
        <v>1488615</v>
      </c>
      <c r="J17" s="191">
        <v>13089.44</v>
      </c>
      <c r="K17" s="189">
        <f t="shared" si="3"/>
        <v>26322.720000000001</v>
      </c>
      <c r="L17" s="97">
        <v>13233.28</v>
      </c>
    </row>
    <row r="18" spans="1:12" ht="14.25" customHeight="1" x14ac:dyDescent="0.2">
      <c r="A18" s="72" t="s">
        <v>97</v>
      </c>
      <c r="B18" s="92">
        <v>1425.75</v>
      </c>
      <c r="C18" s="87" t="s">
        <v>132</v>
      </c>
      <c r="D18" s="114">
        <v>1.5</v>
      </c>
      <c r="E18" s="28" t="s">
        <v>231</v>
      </c>
      <c r="F18" s="27">
        <v>45626</v>
      </c>
      <c r="G18" s="97">
        <v>951000</v>
      </c>
      <c r="H18" s="97">
        <v>917952.33</v>
      </c>
      <c r="I18" s="3">
        <v>927995.31</v>
      </c>
      <c r="J18" s="104">
        <v>11903.71</v>
      </c>
      <c r="K18" s="102">
        <f t="shared" si="3"/>
        <v>15435.579999999998</v>
      </c>
      <c r="L18" s="97">
        <v>3531.87</v>
      </c>
    </row>
    <row r="19" spans="1:12" x14ac:dyDescent="0.2">
      <c r="A19" s="72" t="s">
        <v>98</v>
      </c>
      <c r="B19" s="142">
        <v>117.15</v>
      </c>
      <c r="C19" s="167" t="s">
        <v>237</v>
      </c>
      <c r="D19" s="186">
        <v>4.95</v>
      </c>
      <c r="E19" s="167" t="s">
        <v>238</v>
      </c>
      <c r="F19" s="190">
        <v>45708</v>
      </c>
      <c r="G19" s="191">
        <v>249000</v>
      </c>
      <c r="H19" s="188">
        <v>249000</v>
      </c>
      <c r="I19" s="188">
        <v>249000</v>
      </c>
      <c r="J19" s="191">
        <v>1316.97</v>
      </c>
      <c r="K19" s="189">
        <f t="shared" si="3"/>
        <v>1316.97</v>
      </c>
      <c r="L19" s="97">
        <v>0</v>
      </c>
    </row>
    <row r="20" spans="1:12" ht="14.25" customHeight="1" x14ac:dyDescent="0.2">
      <c r="A20" s="72" t="s">
        <v>126</v>
      </c>
      <c r="B20" s="92">
        <v>290.3</v>
      </c>
      <c r="C20" s="87" t="s">
        <v>239</v>
      </c>
      <c r="D20" s="114">
        <v>5</v>
      </c>
      <c r="E20" s="28" t="s">
        <v>240</v>
      </c>
      <c r="F20" s="27">
        <v>45709</v>
      </c>
      <c r="G20" s="97">
        <v>238000</v>
      </c>
      <c r="H20" s="97">
        <v>238000</v>
      </c>
      <c r="I20" s="96">
        <v>238000</v>
      </c>
      <c r="J20" s="97">
        <v>1238.9000000000001</v>
      </c>
      <c r="K20" s="102">
        <f t="shared" si="3"/>
        <v>1238.9000000000001</v>
      </c>
      <c r="L20" s="97">
        <v>0</v>
      </c>
    </row>
    <row r="21" spans="1:12" ht="14.25" customHeight="1" x14ac:dyDescent="0.2">
      <c r="A21" s="72" t="s">
        <v>101</v>
      </c>
      <c r="B21" s="92">
        <v>12922.71</v>
      </c>
      <c r="C21" s="167" t="s">
        <v>196</v>
      </c>
      <c r="D21" s="186">
        <v>5.25</v>
      </c>
      <c r="E21" s="167" t="s">
        <v>174</v>
      </c>
      <c r="F21" s="190">
        <v>45733</v>
      </c>
      <c r="G21" s="191">
        <v>249000</v>
      </c>
      <c r="H21" s="188">
        <v>249000</v>
      </c>
      <c r="I21" s="230">
        <v>249331.17</v>
      </c>
      <c r="J21" s="191">
        <v>3264.17</v>
      </c>
      <c r="K21" s="189">
        <f t="shared" si="3"/>
        <v>6564.21</v>
      </c>
      <c r="L21" s="97">
        <v>3300.04</v>
      </c>
    </row>
    <row r="22" spans="1:12" ht="14.25" customHeight="1" x14ac:dyDescent="0.2">
      <c r="A22" s="73" t="s">
        <v>99</v>
      </c>
      <c r="B22" s="81">
        <f>SUM(B6:B21)</f>
        <v>49299.990000000005</v>
      </c>
      <c r="C22" s="87" t="s">
        <v>175</v>
      </c>
      <c r="D22" s="114">
        <v>5.25</v>
      </c>
      <c r="E22" s="28">
        <v>254673278</v>
      </c>
      <c r="F22" s="120">
        <v>45737</v>
      </c>
      <c r="G22" s="97">
        <v>243000</v>
      </c>
      <c r="H22" s="96">
        <v>243000</v>
      </c>
      <c r="I22" s="3">
        <v>243264.87</v>
      </c>
      <c r="J22" s="97">
        <v>3181.36</v>
      </c>
      <c r="K22" s="102">
        <f t="shared" si="3"/>
        <v>6397.68</v>
      </c>
      <c r="L22" s="97">
        <v>3216.32</v>
      </c>
    </row>
    <row r="23" spans="1:12" ht="14.25" customHeight="1" thickBot="1" x14ac:dyDescent="0.25">
      <c r="A23" s="73" t="s">
        <v>112</v>
      </c>
      <c r="B23" s="82">
        <v>29103.96</v>
      </c>
      <c r="C23" s="167" t="s">
        <v>176</v>
      </c>
      <c r="D23" s="186">
        <v>5.3</v>
      </c>
      <c r="E23" s="167" t="s">
        <v>177</v>
      </c>
      <c r="F23" s="190">
        <v>45740</v>
      </c>
      <c r="G23" s="191">
        <v>249000</v>
      </c>
      <c r="H23" s="188">
        <v>249000</v>
      </c>
      <c r="I23" s="230">
        <v>249413.34</v>
      </c>
      <c r="J23" s="191">
        <v>3295.11</v>
      </c>
      <c r="K23" s="189">
        <f t="shared" si="3"/>
        <v>6626.43</v>
      </c>
      <c r="L23" s="97">
        <v>3331.32</v>
      </c>
    </row>
    <row r="24" spans="1:12" ht="14.25" customHeight="1" thickTop="1" x14ac:dyDescent="0.2">
      <c r="A24" s="73" t="s">
        <v>100</v>
      </c>
      <c r="B24" s="79">
        <f>SUM(B22:B23)</f>
        <v>78403.950000000012</v>
      </c>
      <c r="C24" t="s">
        <v>178</v>
      </c>
      <c r="D24" s="114">
        <v>5.15</v>
      </c>
      <c r="E24" s="28" t="s">
        <v>179</v>
      </c>
      <c r="F24" s="120">
        <v>45743</v>
      </c>
      <c r="G24" s="97">
        <v>243000</v>
      </c>
      <c r="H24" s="96">
        <v>243000</v>
      </c>
      <c r="I24" s="3">
        <v>243024.3</v>
      </c>
      <c r="J24" s="97">
        <v>3124.94</v>
      </c>
      <c r="K24" s="102">
        <f t="shared" si="3"/>
        <v>6284.22</v>
      </c>
      <c r="L24" s="97">
        <v>3159.28</v>
      </c>
    </row>
    <row r="25" spans="1:12" ht="14.25" customHeight="1" x14ac:dyDescent="0.2">
      <c r="C25" s="167" t="s">
        <v>132</v>
      </c>
      <c r="D25" s="186">
        <v>4.8570000000000002</v>
      </c>
      <c r="E25" s="192" t="s">
        <v>219</v>
      </c>
      <c r="F25" s="190">
        <v>45884</v>
      </c>
      <c r="G25" s="191">
        <v>998000</v>
      </c>
      <c r="H25" s="188">
        <v>965150.75</v>
      </c>
      <c r="I25" s="230">
        <v>975385.32</v>
      </c>
      <c r="J25" s="191">
        <v>11880.96</v>
      </c>
      <c r="K25" s="189">
        <f t="shared" si="3"/>
        <v>23892.48</v>
      </c>
      <c r="L25" s="97">
        <v>12011.52</v>
      </c>
    </row>
    <row r="26" spans="1:12" ht="14.25" customHeight="1" x14ac:dyDescent="0.2">
      <c r="C26" s="87" t="s">
        <v>242</v>
      </c>
      <c r="D26" s="114">
        <v>4.8499999999999996</v>
      </c>
      <c r="E26" s="28" t="s">
        <v>241</v>
      </c>
      <c r="F26" s="120">
        <v>45890</v>
      </c>
      <c r="G26" s="97">
        <v>244000</v>
      </c>
      <c r="H26" s="96">
        <v>244000</v>
      </c>
      <c r="I26" s="3">
        <v>243485.16</v>
      </c>
      <c r="J26" s="97">
        <v>1264.45</v>
      </c>
      <c r="K26" s="102">
        <f t="shared" si="2"/>
        <v>1264.45</v>
      </c>
      <c r="L26" s="97">
        <v>0</v>
      </c>
    </row>
    <row r="27" spans="1:12" ht="14.25" customHeight="1" x14ac:dyDescent="0.2">
      <c r="B27"/>
      <c r="C27" s="87" t="s">
        <v>220</v>
      </c>
      <c r="D27" s="114">
        <v>5.05</v>
      </c>
      <c r="E27" s="28" t="s">
        <v>221</v>
      </c>
      <c r="F27" s="120">
        <v>45894</v>
      </c>
      <c r="G27" s="97">
        <v>243000</v>
      </c>
      <c r="H27" s="96">
        <v>243000</v>
      </c>
      <c r="I27" s="3">
        <v>243179.82</v>
      </c>
      <c r="J27" s="97">
        <v>3059.42</v>
      </c>
      <c r="K27" s="102">
        <f t="shared" ref="K27:K28" si="4">SUM(J27+L27+M27+N27)</f>
        <v>6152.46</v>
      </c>
      <c r="L27" s="97">
        <v>3093.04</v>
      </c>
    </row>
    <row r="28" spans="1:12" ht="15.75" customHeight="1" x14ac:dyDescent="0.2">
      <c r="B28"/>
      <c r="C28" s="167" t="s">
        <v>222</v>
      </c>
      <c r="D28" s="186">
        <v>5</v>
      </c>
      <c r="E28" s="193" t="s">
        <v>223</v>
      </c>
      <c r="F28" s="190">
        <v>45894</v>
      </c>
      <c r="G28" s="191">
        <v>243000</v>
      </c>
      <c r="H28" s="188">
        <v>243000</v>
      </c>
      <c r="I28" s="230">
        <v>242982.99</v>
      </c>
      <c r="J28" s="191">
        <v>3029.39</v>
      </c>
      <c r="K28" s="189">
        <f t="shared" si="4"/>
        <v>6092.07</v>
      </c>
      <c r="L28" s="97">
        <v>3062.68</v>
      </c>
    </row>
    <row r="29" spans="1:12" ht="15" customHeight="1" x14ac:dyDescent="0.2">
      <c r="A29" s="144"/>
      <c r="B29" s="116"/>
      <c r="C29" s="87" t="s">
        <v>243</v>
      </c>
      <c r="D29" s="114">
        <v>4.6500000000000004</v>
      </c>
      <c r="E29" s="28" t="s">
        <v>244</v>
      </c>
      <c r="F29" s="120">
        <v>46073</v>
      </c>
      <c r="G29" s="97">
        <v>244000</v>
      </c>
      <c r="H29" s="96">
        <v>244000</v>
      </c>
      <c r="I29" s="3">
        <v>242989.84</v>
      </c>
      <c r="J29" s="97">
        <v>1243.4000000000001</v>
      </c>
      <c r="K29" s="102">
        <f t="shared" si="2"/>
        <v>1243.4000000000001</v>
      </c>
      <c r="L29" s="97">
        <v>0</v>
      </c>
    </row>
    <row r="30" spans="1:12" ht="14.25" customHeight="1" x14ac:dyDescent="0.2">
      <c r="A30" s="144"/>
      <c r="B30" s="116"/>
      <c r="C30" s="194" t="s">
        <v>182</v>
      </c>
      <c r="D30" s="195">
        <v>5.4</v>
      </c>
      <c r="E30" s="194" t="s">
        <v>183</v>
      </c>
      <c r="F30" s="196">
        <v>45226</v>
      </c>
      <c r="G30" s="197">
        <v>0</v>
      </c>
      <c r="H30" s="197">
        <v>0</v>
      </c>
      <c r="I30" s="197">
        <v>0</v>
      </c>
      <c r="J30" s="229">
        <v>0</v>
      </c>
      <c r="K30" s="228">
        <v>7693.21</v>
      </c>
      <c r="L30" s="97">
        <v>7693.21</v>
      </c>
    </row>
    <row r="31" spans="1:12" ht="14.25" customHeight="1" x14ac:dyDescent="0.2">
      <c r="A31" s="144"/>
      <c r="B31" s="116"/>
      <c r="C31" s="194" t="s">
        <v>132</v>
      </c>
      <c r="D31" s="195">
        <v>2.4279999999999999</v>
      </c>
      <c r="E31" s="194" t="s">
        <v>134</v>
      </c>
      <c r="F31" s="198">
        <v>45260</v>
      </c>
      <c r="G31" s="199">
        <v>0</v>
      </c>
      <c r="H31" s="197">
        <v>0</v>
      </c>
      <c r="I31" s="197">
        <v>0</v>
      </c>
      <c r="J31" s="197">
        <v>0</v>
      </c>
      <c r="K31" s="228">
        <v>3586.78</v>
      </c>
      <c r="L31" s="97">
        <v>3586.78</v>
      </c>
    </row>
    <row r="32" spans="1:12" ht="14.25" customHeight="1" x14ac:dyDescent="0.2">
      <c r="A32" s="144"/>
      <c r="B32" s="116"/>
      <c r="C32" s="194" t="s">
        <v>184</v>
      </c>
      <c r="D32" s="195">
        <v>4.9000000000000004</v>
      </c>
      <c r="E32" s="227" t="s">
        <v>185</v>
      </c>
      <c r="F32" s="198">
        <v>45310</v>
      </c>
      <c r="G32" s="199">
        <v>0</v>
      </c>
      <c r="H32" s="199">
        <v>0</v>
      </c>
      <c r="I32" s="197">
        <v>0</v>
      </c>
      <c r="J32" s="197">
        <v>580.66999999999996</v>
      </c>
      <c r="K32" s="228">
        <f t="shared" ref="K32:K37" si="5">SUM(J32+L32+M32+N32)</f>
        <v>3557.79</v>
      </c>
      <c r="L32" s="96">
        <v>2977.12</v>
      </c>
    </row>
    <row r="33" spans="1:15" ht="14.25" customHeight="1" x14ac:dyDescent="0.2">
      <c r="A33" s="144"/>
      <c r="B33" s="116"/>
      <c r="C33" s="194" t="s">
        <v>147</v>
      </c>
      <c r="D33" s="195">
        <v>3.15</v>
      </c>
      <c r="E33" s="194" t="s">
        <v>148</v>
      </c>
      <c r="F33" s="198">
        <v>45334</v>
      </c>
      <c r="G33" s="199">
        <v>0</v>
      </c>
      <c r="H33" s="199">
        <v>0</v>
      </c>
      <c r="I33" s="197">
        <v>0</v>
      </c>
      <c r="J33" s="199">
        <v>884.9</v>
      </c>
      <c r="K33" s="228">
        <f t="shared" si="5"/>
        <v>2830.7</v>
      </c>
      <c r="L33" s="97">
        <v>1945.8</v>
      </c>
    </row>
    <row r="34" spans="1:15" ht="14.25" customHeight="1" x14ac:dyDescent="0.2">
      <c r="A34" s="144"/>
      <c r="B34" s="116"/>
      <c r="C34" s="194" t="s">
        <v>149</v>
      </c>
      <c r="D34" s="195">
        <v>3.2</v>
      </c>
      <c r="E34" s="194" t="s">
        <v>150</v>
      </c>
      <c r="F34" s="198">
        <v>45334</v>
      </c>
      <c r="G34" s="199">
        <v>0</v>
      </c>
      <c r="H34" s="199">
        <v>0</v>
      </c>
      <c r="I34" s="197">
        <v>0</v>
      </c>
      <c r="J34" s="199">
        <v>916.94</v>
      </c>
      <c r="K34" s="228">
        <f t="shared" si="5"/>
        <v>2925.3</v>
      </c>
      <c r="L34" s="97">
        <v>2008.36</v>
      </c>
    </row>
    <row r="35" spans="1:15" ht="14.25" customHeight="1" x14ac:dyDescent="0.2">
      <c r="A35" s="144"/>
      <c r="B35" s="116"/>
      <c r="C35" s="194" t="s">
        <v>186</v>
      </c>
      <c r="D35" s="195">
        <v>5.25</v>
      </c>
      <c r="E35" s="194" t="s">
        <v>187</v>
      </c>
      <c r="F35" s="198">
        <v>45345</v>
      </c>
      <c r="G35" s="199">
        <v>0</v>
      </c>
      <c r="H35" s="199">
        <v>0</v>
      </c>
      <c r="I35" s="197">
        <v>0</v>
      </c>
      <c r="J35" s="199">
        <v>1751.62</v>
      </c>
      <c r="K35" s="228">
        <f t="shared" si="5"/>
        <v>4795.8999999999996</v>
      </c>
      <c r="L35" s="97">
        <v>3044.28</v>
      </c>
    </row>
    <row r="36" spans="1:15" ht="14.25" customHeight="1" x14ac:dyDescent="0.2">
      <c r="A36" s="144"/>
      <c r="B36" s="116"/>
      <c r="C36" s="194" t="s">
        <v>188</v>
      </c>
      <c r="D36" s="195">
        <v>5.2</v>
      </c>
      <c r="E36" s="194" t="s">
        <v>189</v>
      </c>
      <c r="F36" s="198">
        <v>45351</v>
      </c>
      <c r="G36" s="199">
        <v>0</v>
      </c>
      <c r="H36" s="199">
        <v>0</v>
      </c>
      <c r="I36" s="197">
        <v>0</v>
      </c>
      <c r="J36" s="199">
        <v>1923.7</v>
      </c>
      <c r="K36" s="228">
        <f t="shared" si="5"/>
        <v>4925.66</v>
      </c>
      <c r="L36" s="97">
        <v>3001.96</v>
      </c>
    </row>
    <row r="37" spans="1:15" ht="14.25" customHeight="1" x14ac:dyDescent="0.2">
      <c r="A37" s="144"/>
      <c r="B37" s="116"/>
      <c r="C37" s="194" t="s">
        <v>132</v>
      </c>
      <c r="D37" s="195">
        <v>3.0649999999999999</v>
      </c>
      <c r="E37" s="194" t="s">
        <v>235</v>
      </c>
      <c r="F37" s="198">
        <v>45351</v>
      </c>
      <c r="G37" s="199">
        <v>0</v>
      </c>
      <c r="H37" s="197">
        <v>0</v>
      </c>
      <c r="I37" s="197">
        <v>0</v>
      </c>
      <c r="J37" s="199">
        <v>4900.18</v>
      </c>
      <c r="K37" s="228">
        <f t="shared" si="5"/>
        <v>12540.78</v>
      </c>
      <c r="L37" s="97">
        <v>7640.6</v>
      </c>
    </row>
    <row r="38" spans="1:15" ht="14.25" customHeight="1" x14ac:dyDescent="0.2">
      <c r="A38" s="144"/>
      <c r="B38" s="116"/>
      <c r="D38" s="114"/>
      <c r="F38" s="120"/>
      <c r="G38" s="104" t="s">
        <v>0</v>
      </c>
      <c r="H38" s="3" t="s">
        <v>0</v>
      </c>
      <c r="I38" s="3" t="s">
        <v>0</v>
      </c>
      <c r="J38" s="99"/>
    </row>
    <row r="39" spans="1:15" ht="14.25" customHeight="1" thickBot="1" x14ac:dyDescent="0.25">
      <c r="A39" s="22"/>
      <c r="C39" s="85"/>
      <c r="D39" s="163"/>
      <c r="E39" s="42" t="s">
        <v>75</v>
      </c>
      <c r="F39" s="43"/>
      <c r="G39" s="101">
        <f t="shared" ref="G39:L39" si="6">SUM(G5:G38)</f>
        <v>59387050.780000001</v>
      </c>
      <c r="H39" s="101">
        <f t="shared" si="6"/>
        <v>59321153.859999999</v>
      </c>
      <c r="I39" s="101">
        <f t="shared" si="6"/>
        <v>59328771.740000002</v>
      </c>
      <c r="J39" s="101">
        <f t="shared" si="6"/>
        <v>621032.5299999998</v>
      </c>
      <c r="K39" s="101">
        <f t="shared" si="6"/>
        <v>1058127.1199999999</v>
      </c>
      <c r="L39" s="101">
        <f t="shared" si="6"/>
        <v>437094.59000000014</v>
      </c>
      <c r="M39" s="101"/>
      <c r="N39" s="101"/>
      <c r="O39" s="101"/>
    </row>
    <row r="40" spans="1:15" ht="14.25" customHeight="1" x14ac:dyDescent="0.2">
      <c r="A40" s="144"/>
      <c r="B40" s="116"/>
      <c r="D40" s="114"/>
      <c r="F40" s="27"/>
      <c r="G40" s="96"/>
      <c r="H40" s="96"/>
      <c r="J40" s="99"/>
    </row>
    <row r="41" spans="1:15" ht="14.25" customHeight="1" x14ac:dyDescent="0.2">
      <c r="A41" s="144"/>
      <c r="B41" s="116"/>
      <c r="D41" s="114"/>
      <c r="F41" s="27"/>
      <c r="G41" s="96"/>
      <c r="H41" s="96"/>
      <c r="J41" s="99"/>
    </row>
    <row r="42" spans="1:15" ht="14.25" customHeight="1" x14ac:dyDescent="0.2">
      <c r="A42" s="144"/>
      <c r="B42" s="116"/>
      <c r="D42" s="114"/>
      <c r="F42" s="27"/>
      <c r="G42" s="96"/>
      <c r="H42" s="96"/>
      <c r="J42" s="99"/>
    </row>
    <row r="43" spans="1:15" ht="14.25" customHeight="1" x14ac:dyDescent="0.2">
      <c r="A43" s="144"/>
      <c r="B43" s="116"/>
      <c r="D43" s="114"/>
      <c r="F43" s="27"/>
      <c r="G43" s="96"/>
      <c r="H43" s="96"/>
      <c r="J43" s="99"/>
    </row>
    <row r="44" spans="1:15" ht="14.25" customHeight="1" x14ac:dyDescent="0.2"/>
    <row r="45" spans="1:15" ht="14.25" customHeight="1" x14ac:dyDescent="0.2">
      <c r="A45" s="144"/>
      <c r="B45" s="151"/>
      <c r="C45" s="85"/>
      <c r="D45" s="163"/>
      <c r="E45" s="22"/>
      <c r="F45" s="23"/>
      <c r="G45" s="118"/>
      <c r="H45" s="118"/>
      <c r="I45" s="118"/>
      <c r="J45" s="231" t="s">
        <v>232</v>
      </c>
      <c r="K45" s="149"/>
      <c r="L45" s="118" t="s">
        <v>115</v>
      </c>
      <c r="M45" s="118" t="s">
        <v>232</v>
      </c>
      <c r="N45" s="118" t="s">
        <v>233</v>
      </c>
      <c r="O45" s="118" t="s">
        <v>234</v>
      </c>
    </row>
    <row r="46" spans="1:15" x14ac:dyDescent="0.2">
      <c r="A46" s="22" t="s">
        <v>17</v>
      </c>
      <c r="B46" s="84"/>
      <c r="C46" s="85" t="s">
        <v>18</v>
      </c>
      <c r="D46" s="163" t="s">
        <v>105</v>
      </c>
      <c r="E46" s="22" t="s">
        <v>19</v>
      </c>
      <c r="F46" s="23" t="s">
        <v>20</v>
      </c>
      <c r="G46" s="83" t="s">
        <v>21</v>
      </c>
      <c r="H46" s="149"/>
      <c r="I46" s="150"/>
      <c r="J46" s="118" t="s">
        <v>24</v>
      </c>
      <c r="K46" s="149" t="s">
        <v>74</v>
      </c>
      <c r="L46" s="118" t="s">
        <v>24</v>
      </c>
      <c r="M46" s="118" t="s">
        <v>24</v>
      </c>
      <c r="N46" s="118" t="s">
        <v>24</v>
      </c>
      <c r="O46" s="118" t="s">
        <v>24</v>
      </c>
    </row>
    <row r="47" spans="1:15" s="22" customFormat="1" ht="14.25" customHeight="1" x14ac:dyDescent="0.2">
      <c r="A47" s="24"/>
      <c r="B47" s="152"/>
      <c r="C47" s="86" t="s">
        <v>25</v>
      </c>
      <c r="D47" s="164" t="s">
        <v>106</v>
      </c>
      <c r="E47" s="24" t="s">
        <v>26</v>
      </c>
      <c r="F47" s="25" t="s">
        <v>27</v>
      </c>
      <c r="G47" s="153" t="s">
        <v>28</v>
      </c>
      <c r="H47" s="154" t="s">
        <v>22</v>
      </c>
      <c r="I47" s="154" t="s">
        <v>23</v>
      </c>
      <c r="J47" s="155" t="s">
        <v>29</v>
      </c>
      <c r="K47" s="156" t="s">
        <v>29</v>
      </c>
      <c r="L47" s="155" t="s">
        <v>29</v>
      </c>
      <c r="M47" s="155" t="s">
        <v>29</v>
      </c>
      <c r="N47" s="155" t="s">
        <v>29</v>
      </c>
      <c r="O47" s="155" t="s">
        <v>29</v>
      </c>
    </row>
    <row r="48" spans="1:15" ht="12" customHeight="1" x14ac:dyDescent="0.2">
      <c r="A48" s="22"/>
      <c r="C48" s="85"/>
      <c r="D48" s="163"/>
      <c r="E48" s="42"/>
      <c r="F48" s="43"/>
      <c r="H48" s="96"/>
    </row>
    <row r="49" spans="1:20" ht="12" customHeight="1" x14ac:dyDescent="0.2">
      <c r="A49" s="22"/>
      <c r="C49" s="85"/>
      <c r="D49" s="163"/>
      <c r="E49" s="42"/>
      <c r="F49" s="43"/>
      <c r="G49" s="96"/>
      <c r="H49" s="99"/>
    </row>
    <row r="50" spans="1:20" ht="12" customHeight="1" x14ac:dyDescent="0.2">
      <c r="A50" s="22" t="s">
        <v>129</v>
      </c>
      <c r="B50" s="116"/>
      <c r="C50" s="167" t="s">
        <v>110</v>
      </c>
      <c r="D50" s="186">
        <f>SUM(D5)</f>
        <v>4.5795000000000003</v>
      </c>
      <c r="E50" s="200"/>
      <c r="F50" s="187">
        <f>SUM(F5)</f>
        <v>45382</v>
      </c>
      <c r="G50" s="188">
        <v>13470816.98</v>
      </c>
      <c r="H50" s="188">
        <f>SUM(G50)</f>
        <v>13470816.98</v>
      </c>
      <c r="I50" s="188">
        <f>SUM(G50)</f>
        <v>13470816.98</v>
      </c>
      <c r="J50" s="191">
        <v>119029.34</v>
      </c>
      <c r="K50" s="189">
        <f>SUM(J50+L50+M50+N50)</f>
        <v>240698.38</v>
      </c>
      <c r="L50" s="97">
        <v>121669.04</v>
      </c>
    </row>
    <row r="51" spans="1:20" ht="14.25" customHeight="1" x14ac:dyDescent="0.2">
      <c r="D51" s="114"/>
      <c r="E51" s="28"/>
      <c r="F51" s="27"/>
      <c r="G51" s="96"/>
      <c r="H51" s="3" t="s">
        <v>0</v>
      </c>
      <c r="I51" s="96"/>
    </row>
    <row r="52" spans="1:20" ht="14.25" customHeight="1" x14ac:dyDescent="0.2">
      <c r="A52" s="22" t="s">
        <v>6</v>
      </c>
      <c r="B52" s="116"/>
      <c r="C52" s="167" t="s">
        <v>110</v>
      </c>
      <c r="D52" s="186">
        <f>SUM(D5)</f>
        <v>4.5795000000000003</v>
      </c>
      <c r="E52" s="167"/>
      <c r="F52" s="187">
        <f>SUM(F5)</f>
        <v>45382</v>
      </c>
      <c r="G52" s="191">
        <v>6105.57</v>
      </c>
      <c r="H52" s="188">
        <f>SUM(G52)</f>
        <v>6105.57</v>
      </c>
      <c r="I52" s="188">
        <f>SUM(G52)</f>
        <v>6105.57</v>
      </c>
      <c r="J52" s="191">
        <v>53.85</v>
      </c>
      <c r="K52" s="189">
        <f>SUM(J52+L52+M52+N52)</f>
        <v>106.4</v>
      </c>
      <c r="L52" s="97">
        <v>52.55</v>
      </c>
    </row>
    <row r="53" spans="1:20" x14ac:dyDescent="0.2">
      <c r="A53" s="22"/>
      <c r="B53" s="116"/>
      <c r="D53" s="114"/>
      <c r="F53" s="27"/>
      <c r="G53" s="98"/>
      <c r="H53" s="98"/>
      <c r="I53" s="98"/>
    </row>
    <row r="54" spans="1:20" ht="12" customHeight="1" x14ac:dyDescent="0.2">
      <c r="A54" s="22" t="s">
        <v>78</v>
      </c>
      <c r="B54" s="116"/>
      <c r="C54" s="167" t="s">
        <v>110</v>
      </c>
      <c r="D54" s="186">
        <f>SUM(D5)</f>
        <v>4.5795000000000003</v>
      </c>
      <c r="E54" s="167"/>
      <c r="F54" s="187">
        <f>SUM(F5)</f>
        <v>45382</v>
      </c>
      <c r="G54" s="201">
        <v>5169.32</v>
      </c>
      <c r="H54" s="188">
        <f>SUM(G54)</f>
        <v>5169.32</v>
      </c>
      <c r="I54" s="188">
        <f>SUM(G54)</f>
        <v>5169.32</v>
      </c>
      <c r="J54" s="201">
        <v>45.59</v>
      </c>
      <c r="K54" s="189">
        <f>SUM(J54+L54+M54+N54)</f>
        <v>90.080000000000013</v>
      </c>
      <c r="L54" s="98">
        <v>44.49</v>
      </c>
      <c r="M54" s="98"/>
      <c r="N54" s="98"/>
    </row>
    <row r="55" spans="1:20" ht="12" customHeight="1" x14ac:dyDescent="0.2">
      <c r="A55" s="22"/>
      <c r="B55" s="116"/>
      <c r="D55" s="114"/>
      <c r="F55" s="27"/>
      <c r="G55" s="98"/>
      <c r="H55" s="96"/>
      <c r="I55" s="96"/>
      <c r="J55" s="98"/>
      <c r="L55" s="98"/>
      <c r="M55" s="98"/>
      <c r="N55" s="98"/>
    </row>
    <row r="56" spans="1:20" ht="12" customHeight="1" x14ac:dyDescent="0.2">
      <c r="A56" s="22"/>
      <c r="B56" s="93"/>
      <c r="D56" s="114"/>
      <c r="F56" s="27"/>
      <c r="G56" s="98"/>
      <c r="H56" s="98"/>
      <c r="I56" s="98"/>
      <c r="J56" s="98"/>
      <c r="L56" s="98"/>
      <c r="M56" s="98"/>
      <c r="N56" s="98"/>
    </row>
    <row r="57" spans="1:20" ht="12" customHeight="1" x14ac:dyDescent="0.2">
      <c r="A57" s="22" t="s">
        <v>117</v>
      </c>
      <c r="B57" s="93"/>
      <c r="C57" s="167" t="s">
        <v>110</v>
      </c>
      <c r="D57" s="186">
        <f>SUM(D5)</f>
        <v>4.5795000000000003</v>
      </c>
      <c r="E57" s="167"/>
      <c r="F57" s="187">
        <f>SUM(F5)</f>
        <v>45382</v>
      </c>
      <c r="G57" s="201">
        <v>6173158.2699999996</v>
      </c>
      <c r="H57" s="188">
        <f>SUM(G57)</f>
        <v>6173158.2699999996</v>
      </c>
      <c r="I57" s="188">
        <f>SUM(G57)</f>
        <v>6173158.2699999996</v>
      </c>
      <c r="J57" s="201">
        <v>57398.16</v>
      </c>
      <c r="K57" s="189">
        <f t="shared" ref="K57:K62" si="7">SUM(J57+L57+M57+N57)</f>
        <v>118665.36</v>
      </c>
      <c r="L57" s="98">
        <v>61267.199999999997</v>
      </c>
      <c r="M57" s="98"/>
      <c r="N57" s="98"/>
    </row>
    <row r="58" spans="1:20" ht="12" customHeight="1" x14ac:dyDescent="0.2">
      <c r="A58" s="22"/>
      <c r="B58" s="93"/>
      <c r="C58" t="s">
        <v>132</v>
      </c>
      <c r="D58" s="114">
        <v>5.2649999999999997</v>
      </c>
      <c r="E58" t="s">
        <v>225</v>
      </c>
      <c r="F58" s="27">
        <v>45519</v>
      </c>
      <c r="G58" s="98">
        <v>750000</v>
      </c>
      <c r="H58" s="98">
        <v>737524.52</v>
      </c>
      <c r="I58" s="98">
        <v>741757.5</v>
      </c>
      <c r="J58" s="98">
        <v>9625.07</v>
      </c>
      <c r="K58" s="102">
        <f t="shared" si="7"/>
        <v>19355.91</v>
      </c>
      <c r="L58" s="98">
        <v>9730.84</v>
      </c>
      <c r="M58" s="98"/>
      <c r="N58" s="98"/>
    </row>
    <row r="59" spans="1:20" ht="12.75" customHeight="1" x14ac:dyDescent="0.2">
      <c r="A59" s="22"/>
      <c r="B59" s="93"/>
      <c r="C59" s="167" t="s">
        <v>226</v>
      </c>
      <c r="D59" s="186">
        <v>5.05</v>
      </c>
      <c r="E59" s="167" t="s">
        <v>227</v>
      </c>
      <c r="F59" s="187">
        <v>45852</v>
      </c>
      <c r="G59" s="201">
        <v>243000</v>
      </c>
      <c r="H59" s="201">
        <v>243000</v>
      </c>
      <c r="I59" s="201">
        <v>243038.88</v>
      </c>
      <c r="J59" s="201">
        <v>3029.39</v>
      </c>
      <c r="K59" s="189">
        <f t="shared" si="7"/>
        <v>6092.07</v>
      </c>
      <c r="L59" s="98">
        <v>3062.68</v>
      </c>
      <c r="M59" s="98"/>
      <c r="N59" s="98"/>
    </row>
    <row r="60" spans="1:20" ht="12" customHeight="1" x14ac:dyDescent="0.2">
      <c r="A60" s="22"/>
      <c r="B60" s="93"/>
      <c r="C60" s="194" t="s">
        <v>199</v>
      </c>
      <c r="D60" s="195">
        <v>5.05</v>
      </c>
      <c r="E60" s="194" t="s">
        <v>200</v>
      </c>
      <c r="F60" s="196">
        <v>45238</v>
      </c>
      <c r="G60" s="202">
        <v>0</v>
      </c>
      <c r="H60" s="202">
        <v>0</v>
      </c>
      <c r="I60" s="202">
        <v>0</v>
      </c>
      <c r="J60" s="202"/>
      <c r="K60" s="228">
        <f t="shared" si="7"/>
        <v>1277.56</v>
      </c>
      <c r="L60" s="98">
        <v>1277.56</v>
      </c>
      <c r="M60" s="98"/>
      <c r="N60" s="98"/>
    </row>
    <row r="61" spans="1:20" ht="12" customHeight="1" x14ac:dyDescent="0.2">
      <c r="A61" s="22"/>
      <c r="B61" s="93"/>
      <c r="C61" s="194" t="s">
        <v>201</v>
      </c>
      <c r="D61" s="195">
        <v>5</v>
      </c>
      <c r="E61" s="194" t="s">
        <v>202</v>
      </c>
      <c r="F61" s="196">
        <v>45238</v>
      </c>
      <c r="G61" s="202">
        <v>0</v>
      </c>
      <c r="H61" s="202">
        <v>0</v>
      </c>
      <c r="I61" s="202">
        <v>0</v>
      </c>
      <c r="J61" s="202"/>
      <c r="K61" s="228">
        <f t="shared" si="7"/>
        <v>1264.5999999999999</v>
      </c>
      <c r="L61" s="98">
        <v>1264.5999999999999</v>
      </c>
      <c r="M61" s="98"/>
      <c r="N61" s="98"/>
    </row>
    <row r="62" spans="1:20" ht="12" customHeight="1" x14ac:dyDescent="0.2">
      <c r="A62" s="22"/>
      <c r="B62" s="93"/>
      <c r="C62" s="194" t="s">
        <v>132</v>
      </c>
      <c r="D62" s="195">
        <v>4.8010000000000002</v>
      </c>
      <c r="E62" s="194" t="s">
        <v>203</v>
      </c>
      <c r="F62" s="196">
        <v>45291</v>
      </c>
      <c r="G62" s="202">
        <v>0</v>
      </c>
      <c r="H62" s="202">
        <v>0</v>
      </c>
      <c r="I62" s="202">
        <v>0</v>
      </c>
      <c r="J62" s="202"/>
      <c r="K62" s="228">
        <f t="shared" si="7"/>
        <v>10116.870000000001</v>
      </c>
      <c r="L62" s="98">
        <v>10116.870000000001</v>
      </c>
      <c r="M62" s="98"/>
      <c r="N62" s="98"/>
    </row>
    <row r="63" spans="1:20" x14ac:dyDescent="0.2">
      <c r="A63" s="22"/>
      <c r="B63" s="93"/>
      <c r="C63" s="194" t="s">
        <v>197</v>
      </c>
      <c r="D63" s="195">
        <v>5.3529999999999998</v>
      </c>
      <c r="E63" s="194" t="s">
        <v>224</v>
      </c>
      <c r="F63" s="196">
        <v>45323</v>
      </c>
      <c r="G63" s="202">
        <v>1293000</v>
      </c>
      <c r="H63" s="202">
        <v>0</v>
      </c>
      <c r="I63" s="202">
        <v>0</v>
      </c>
      <c r="J63" s="202">
        <v>5726.81</v>
      </c>
      <c r="K63" s="228">
        <f t="shared" ref="K63" si="8">SUM(J63+L63+M63+N63)</f>
        <v>22722.890000000003</v>
      </c>
      <c r="L63" s="98">
        <v>16996.080000000002</v>
      </c>
      <c r="M63" s="98"/>
      <c r="N63" s="98"/>
      <c r="T63" s="232" t="s">
        <v>0</v>
      </c>
    </row>
    <row r="64" spans="1:20" ht="12" customHeight="1" x14ac:dyDescent="0.2">
      <c r="A64" s="22"/>
      <c r="B64" s="93"/>
      <c r="D64" s="114"/>
      <c r="F64" s="27"/>
      <c r="G64" s="98"/>
      <c r="H64" s="98"/>
      <c r="I64" s="98"/>
      <c r="J64" s="98"/>
      <c r="L64" s="98"/>
      <c r="M64" s="98"/>
      <c r="N64" s="98"/>
    </row>
    <row r="65" spans="1:14" ht="12" customHeight="1" x14ac:dyDescent="0.2">
      <c r="A65" s="22" t="s">
        <v>7</v>
      </c>
      <c r="C65" s="167" t="s">
        <v>110</v>
      </c>
      <c r="D65" s="186">
        <f>SUM(D5)</f>
        <v>4.5795000000000003</v>
      </c>
      <c r="E65" s="167"/>
      <c r="F65" s="187">
        <f>SUM(F5)</f>
        <v>45382</v>
      </c>
      <c r="G65" s="191">
        <v>55173.5</v>
      </c>
      <c r="H65" s="188">
        <f>SUM(G65)</f>
        <v>55173.5</v>
      </c>
      <c r="I65" s="188">
        <f>SUM(G65)</f>
        <v>55173.5</v>
      </c>
      <c r="J65" s="191">
        <v>518.76</v>
      </c>
      <c r="K65" s="189">
        <f>SUM(J65+L65+M65+N65)</f>
        <v>1244.25</v>
      </c>
      <c r="L65" s="97">
        <v>725.49</v>
      </c>
    </row>
    <row r="66" spans="1:14" ht="12" customHeight="1" x14ac:dyDescent="0.2">
      <c r="C66" s="87" t="s">
        <v>131</v>
      </c>
      <c r="D66" s="114">
        <v>5.14</v>
      </c>
      <c r="F66" s="27">
        <f>SUM(F5)</f>
        <v>45382</v>
      </c>
      <c r="G66" s="97">
        <v>8350.16</v>
      </c>
      <c r="H66" s="96">
        <f>SUM(G66)</f>
        <v>8350.16</v>
      </c>
      <c r="I66" s="96">
        <f>SUM(G66)</f>
        <v>8350.16</v>
      </c>
      <c r="J66" s="97">
        <v>109.75</v>
      </c>
      <c r="K66" s="102">
        <f>SUM(J66+L66+M66+N66)</f>
        <v>220.20999999999998</v>
      </c>
      <c r="L66" s="97">
        <v>110.46</v>
      </c>
    </row>
    <row r="67" spans="1:14" ht="12" customHeight="1" x14ac:dyDescent="0.2">
      <c r="C67" s="167" t="s">
        <v>205</v>
      </c>
      <c r="D67" s="186">
        <v>5.27</v>
      </c>
      <c r="E67" s="167"/>
      <c r="F67" s="187">
        <f>SUM(F5)</f>
        <v>45382</v>
      </c>
      <c r="G67" s="191">
        <v>425175.64</v>
      </c>
      <c r="H67" s="188">
        <f>SUM(G67)</f>
        <v>425175.64</v>
      </c>
      <c r="I67" s="188">
        <f>SUM(G67)</f>
        <v>425175.64</v>
      </c>
      <c r="J67" s="191">
        <v>6386.41</v>
      </c>
      <c r="K67" s="189">
        <f>SUM(J67+L67+M67+N67)</f>
        <v>13616.25</v>
      </c>
      <c r="L67" s="97">
        <v>7229.84</v>
      </c>
    </row>
    <row r="68" spans="1:14" ht="12" customHeight="1" x14ac:dyDescent="0.2">
      <c r="C68" s="87" t="s">
        <v>182</v>
      </c>
      <c r="D68" s="114">
        <v>5.25</v>
      </c>
      <c r="F68" s="27">
        <v>45408</v>
      </c>
      <c r="G68" s="97">
        <v>1500000</v>
      </c>
      <c r="H68" s="97">
        <v>1500000</v>
      </c>
      <c r="I68" s="97">
        <v>1500000</v>
      </c>
      <c r="J68" s="97">
        <v>19580.47</v>
      </c>
      <c r="K68" s="102">
        <f>SUM(J68+L68+M68+N68)</f>
        <v>39376.11</v>
      </c>
      <c r="L68" s="97">
        <v>19795.64</v>
      </c>
    </row>
    <row r="69" spans="1:14" ht="12" customHeight="1" x14ac:dyDescent="0.2">
      <c r="D69" s="114"/>
      <c r="F69" s="27"/>
      <c r="H69" s="97"/>
      <c r="I69" s="97"/>
    </row>
    <row r="70" spans="1:14" ht="12" customHeight="1" x14ac:dyDescent="0.2">
      <c r="A70" s="22"/>
      <c r="D70" s="114"/>
      <c r="F70" s="27"/>
      <c r="H70" s="97"/>
      <c r="I70" s="97"/>
    </row>
    <row r="71" spans="1:14" ht="12" customHeight="1" x14ac:dyDescent="0.2">
      <c r="A71" s="22" t="s">
        <v>8</v>
      </c>
      <c r="C71" s="167" t="s">
        <v>110</v>
      </c>
      <c r="D71" s="186">
        <f>SUM(D5)</f>
        <v>4.5795000000000003</v>
      </c>
      <c r="E71" s="167"/>
      <c r="F71" s="187">
        <f>SUM(F5)</f>
        <v>45382</v>
      </c>
      <c r="G71" s="188">
        <v>2082585.12</v>
      </c>
      <c r="H71" s="188">
        <f>SUM(G71)</f>
        <v>2082585.12</v>
      </c>
      <c r="I71" s="188">
        <f>SUM(G71)</f>
        <v>2082585.12</v>
      </c>
      <c r="J71" s="191">
        <v>17777.84</v>
      </c>
      <c r="K71" s="189">
        <f>SUM(J71+L71+M71+N71)</f>
        <v>33939.479999999996</v>
      </c>
      <c r="L71" s="97">
        <v>16161.64</v>
      </c>
    </row>
    <row r="72" spans="1:14" ht="12" customHeight="1" x14ac:dyDescent="0.2">
      <c r="C72" s="87" t="s">
        <v>131</v>
      </c>
      <c r="D72" s="114">
        <v>5.14</v>
      </c>
      <c r="E72" t="s">
        <v>204</v>
      </c>
      <c r="F72" s="27">
        <f>SUM(F5)</f>
        <v>45382</v>
      </c>
      <c r="G72" s="97">
        <v>4280.47</v>
      </c>
      <c r="H72" s="96">
        <f>SUM(G72)</f>
        <v>4280.47</v>
      </c>
      <c r="I72" s="96">
        <f>SUM(G72)</f>
        <v>4280.47</v>
      </c>
      <c r="J72" s="97">
        <v>56.26</v>
      </c>
      <c r="K72" s="102">
        <f>SUM(J72+L72+M72+N72)</f>
        <v>112.89</v>
      </c>
      <c r="L72" s="97">
        <v>56.63</v>
      </c>
    </row>
    <row r="73" spans="1:14" ht="12" customHeight="1" x14ac:dyDescent="0.2">
      <c r="C73" s="167" t="s">
        <v>182</v>
      </c>
      <c r="D73" s="186">
        <v>5.25</v>
      </c>
      <c r="E73" s="167" t="s">
        <v>204</v>
      </c>
      <c r="F73" s="187">
        <v>45408</v>
      </c>
      <c r="G73" s="191">
        <v>1000000</v>
      </c>
      <c r="H73" s="191">
        <v>1000000</v>
      </c>
      <c r="I73" s="191">
        <v>1000000</v>
      </c>
      <c r="J73" s="191">
        <v>13053.95</v>
      </c>
      <c r="K73" s="189">
        <f>SUM(J73+L73+M73+N73)</f>
        <v>26251.35</v>
      </c>
      <c r="L73" s="97">
        <v>13197.4</v>
      </c>
    </row>
    <row r="74" spans="1:14" ht="12" customHeight="1" x14ac:dyDescent="0.2">
      <c r="D74" s="114"/>
      <c r="F74" s="27"/>
      <c r="H74" s="97"/>
      <c r="I74" s="97"/>
    </row>
    <row r="75" spans="1:14" ht="12" customHeight="1" x14ac:dyDescent="0.2">
      <c r="D75" s="114"/>
      <c r="F75" s="27"/>
      <c r="H75" s="97"/>
      <c r="I75" s="97"/>
    </row>
    <row r="76" spans="1:14" s="22" customFormat="1" ht="14.25" customHeight="1" x14ac:dyDescent="0.2">
      <c r="A76" s="22" t="s">
        <v>9</v>
      </c>
      <c r="B76" s="80"/>
      <c r="C76" s="167" t="s">
        <v>110</v>
      </c>
      <c r="D76" s="186">
        <f>SUM(D5)</f>
        <v>4.5795000000000003</v>
      </c>
      <c r="E76" s="167"/>
      <c r="F76" s="187">
        <f>SUM(F5)</f>
        <v>45382</v>
      </c>
      <c r="G76" s="188">
        <v>1353862.23</v>
      </c>
      <c r="H76" s="188">
        <f>SUM(G76)</f>
        <v>1353862.23</v>
      </c>
      <c r="I76" s="188">
        <f>SUM(G76)</f>
        <v>1353862.23</v>
      </c>
      <c r="J76" s="191">
        <v>15864.72</v>
      </c>
      <c r="K76" s="189">
        <f>SUM(J76+L76+M76+N76)</f>
        <v>39577.96</v>
      </c>
      <c r="L76" s="97">
        <v>23713.24</v>
      </c>
      <c r="M76" s="97"/>
      <c r="N76" s="97"/>
    </row>
    <row r="77" spans="1:14" s="22" customFormat="1" ht="14.25" customHeight="1" x14ac:dyDescent="0.2">
      <c r="B77" s="80"/>
      <c r="C77" s="87"/>
      <c r="D77" s="114"/>
      <c r="E77"/>
      <c r="F77" s="27"/>
      <c r="G77" s="96"/>
      <c r="H77" s="96"/>
      <c r="I77" s="96"/>
      <c r="J77" s="97"/>
      <c r="K77" s="102"/>
      <c r="L77" s="97"/>
      <c r="M77" s="97"/>
      <c r="N77" s="97"/>
    </row>
    <row r="78" spans="1:14" s="22" customFormat="1" x14ac:dyDescent="0.2">
      <c r="B78" s="80"/>
      <c r="C78" s="87"/>
      <c r="D78" s="114"/>
      <c r="E78"/>
      <c r="F78" s="27"/>
      <c r="G78" s="96"/>
      <c r="H78" s="96"/>
      <c r="I78" s="96"/>
      <c r="J78" s="97"/>
      <c r="K78" s="102"/>
      <c r="L78" s="97"/>
      <c r="M78" s="97"/>
      <c r="N78" s="97"/>
    </row>
    <row r="79" spans="1:14" x14ac:dyDescent="0.2">
      <c r="A79" s="22" t="s">
        <v>10</v>
      </c>
      <c r="B79" s="80"/>
      <c r="C79" s="167" t="s">
        <v>110</v>
      </c>
      <c r="D79" s="186">
        <f>SUM(D5)</f>
        <v>4.5795000000000003</v>
      </c>
      <c r="E79" s="167"/>
      <c r="F79" s="187">
        <f>SUM(F5)</f>
        <v>45382</v>
      </c>
      <c r="G79" s="188">
        <v>74010.820000000007</v>
      </c>
      <c r="H79" s="188">
        <f>SUM(G79)</f>
        <v>74010.820000000007</v>
      </c>
      <c r="I79" s="188">
        <f>SUM(G79)</f>
        <v>74010.820000000007</v>
      </c>
      <c r="J79" s="191">
        <v>647.11</v>
      </c>
      <c r="K79" s="189">
        <f>SUM(J79+L79+M79+N79)</f>
        <v>1267.8600000000001</v>
      </c>
      <c r="L79" s="97">
        <v>620.75</v>
      </c>
    </row>
    <row r="80" spans="1:14" x14ac:dyDescent="0.2">
      <c r="A80" s="22"/>
      <c r="B80" s="80"/>
      <c r="D80" s="114"/>
      <c r="F80" s="27"/>
      <c r="G80" s="96"/>
      <c r="H80" s="96"/>
      <c r="I80" s="96"/>
    </row>
    <row r="81" spans="1:15" x14ac:dyDescent="0.2">
      <c r="A81" s="126"/>
      <c r="B81" s="127"/>
      <c r="C81" s="128"/>
      <c r="D81" s="129"/>
      <c r="E81" s="130"/>
      <c r="F81" s="27"/>
      <c r="G81" s="131"/>
      <c r="H81" s="131"/>
      <c r="I81" s="131"/>
      <c r="J81" s="132"/>
      <c r="L81" s="132"/>
      <c r="M81" s="132"/>
      <c r="N81" s="132"/>
    </row>
    <row r="82" spans="1:15" s="130" customFormat="1" x14ac:dyDescent="0.2">
      <c r="A82" s="22" t="s">
        <v>31</v>
      </c>
      <c r="B82" s="78"/>
      <c r="C82" s="167" t="s">
        <v>110</v>
      </c>
      <c r="D82" s="186">
        <f>SUM(D5)</f>
        <v>4.5795000000000003</v>
      </c>
      <c r="E82" s="167"/>
      <c r="F82" s="187">
        <f>SUM(F5)</f>
        <v>45382</v>
      </c>
      <c r="G82" s="188">
        <v>1573550.73</v>
      </c>
      <c r="H82" s="188">
        <f>SUM(G82)</f>
        <v>1573550.73</v>
      </c>
      <c r="I82" s="188">
        <f>SUM(G82)</f>
        <v>1573550.73</v>
      </c>
      <c r="J82" s="203" t="s">
        <v>171</v>
      </c>
      <c r="K82" s="191" t="s">
        <v>90</v>
      </c>
      <c r="L82" s="104"/>
      <c r="M82" s="104"/>
      <c r="N82" s="104"/>
    </row>
    <row r="83" spans="1:15" s="130" customFormat="1" x14ac:dyDescent="0.2">
      <c r="A83" s="22"/>
      <c r="B83" s="78"/>
      <c r="C83" s="87"/>
      <c r="D83" s="114"/>
      <c r="E83"/>
      <c r="F83" s="27"/>
      <c r="G83" s="96"/>
      <c r="H83" s="96"/>
      <c r="I83" s="96"/>
      <c r="J83" s="104"/>
      <c r="K83" s="97"/>
      <c r="L83" s="104"/>
      <c r="M83" s="104"/>
      <c r="N83" s="104"/>
    </row>
    <row r="84" spans="1:15" s="130" customFormat="1" x14ac:dyDescent="0.2">
      <c r="A84" s="22"/>
      <c r="B84" s="78"/>
      <c r="C84" s="87"/>
      <c r="D84" s="114"/>
      <c r="E84"/>
      <c r="F84" s="27"/>
      <c r="G84" s="96"/>
      <c r="H84" s="96"/>
      <c r="I84" s="96"/>
      <c r="J84" s="104"/>
      <c r="K84" s="97"/>
      <c r="L84" s="104"/>
      <c r="M84" s="104"/>
      <c r="N84" s="104"/>
    </row>
    <row r="85" spans="1:15" s="130" customFormat="1" x14ac:dyDescent="0.2">
      <c r="B85" s="78"/>
      <c r="C85" s="87"/>
      <c r="D85" s="114"/>
      <c r="E85"/>
      <c r="F85" s="27"/>
      <c r="G85" s="96"/>
      <c r="H85" s="96"/>
      <c r="I85" s="96"/>
      <c r="J85" s="104"/>
      <c r="K85" s="97"/>
      <c r="L85" s="104"/>
      <c r="M85" s="104"/>
      <c r="N85" s="104"/>
    </row>
    <row r="86" spans="1:15" s="130" customFormat="1" x14ac:dyDescent="0.2">
      <c r="B86" s="78"/>
      <c r="C86" s="87"/>
      <c r="D86" s="114"/>
      <c r="E86"/>
      <c r="F86" s="27"/>
      <c r="G86" s="96"/>
      <c r="H86" s="96"/>
      <c r="I86" s="96"/>
      <c r="J86" s="104"/>
      <c r="K86" s="97"/>
      <c r="L86" s="104"/>
      <c r="M86" s="104"/>
      <c r="N86" s="104"/>
    </row>
    <row r="87" spans="1:15" s="130" customFormat="1" x14ac:dyDescent="0.2">
      <c r="A87" s="22"/>
      <c r="B87" s="78"/>
      <c r="C87" s="87"/>
      <c r="D87" s="114"/>
      <c r="E87"/>
      <c r="F87" s="27"/>
      <c r="G87" s="96"/>
      <c r="H87" s="96"/>
      <c r="I87" s="96"/>
      <c r="J87" s="104"/>
      <c r="K87" s="97"/>
      <c r="L87" s="104"/>
      <c r="M87" s="104"/>
      <c r="N87" s="104"/>
    </row>
    <row r="88" spans="1:15" x14ac:dyDescent="0.2">
      <c r="A88" s="22"/>
      <c r="B88" s="84"/>
      <c r="C88" s="85"/>
      <c r="D88" s="163"/>
      <c r="E88" s="22"/>
      <c r="F88" s="23"/>
      <c r="G88" s="118"/>
      <c r="H88" s="118"/>
      <c r="I88" s="118"/>
      <c r="J88" s="231" t="s">
        <v>232</v>
      </c>
      <c r="K88" s="149"/>
      <c r="L88" s="118" t="s">
        <v>115</v>
      </c>
      <c r="M88" s="118" t="s">
        <v>232</v>
      </c>
      <c r="N88" s="118" t="s">
        <v>233</v>
      </c>
      <c r="O88" s="118" t="s">
        <v>234</v>
      </c>
    </row>
    <row r="89" spans="1:15" x14ac:dyDescent="0.2">
      <c r="A89" s="22" t="s">
        <v>17</v>
      </c>
      <c r="B89" s="84"/>
      <c r="C89" s="85" t="s">
        <v>18</v>
      </c>
      <c r="D89" s="163" t="s">
        <v>105</v>
      </c>
      <c r="E89" s="22" t="s">
        <v>19</v>
      </c>
      <c r="F89" s="23" t="s">
        <v>20</v>
      </c>
      <c r="G89" s="83" t="s">
        <v>21</v>
      </c>
      <c r="H89" s="149"/>
      <c r="I89" s="150"/>
      <c r="J89" s="118" t="s">
        <v>24</v>
      </c>
      <c r="K89" s="149" t="s">
        <v>74</v>
      </c>
      <c r="L89" s="118" t="s">
        <v>24</v>
      </c>
      <c r="M89" s="118" t="s">
        <v>24</v>
      </c>
      <c r="N89" s="118" t="s">
        <v>24</v>
      </c>
      <c r="O89" s="118" t="s">
        <v>24</v>
      </c>
    </row>
    <row r="90" spans="1:15" s="22" customFormat="1" ht="12" customHeight="1" x14ac:dyDescent="0.2">
      <c r="A90" s="24"/>
      <c r="B90" s="152"/>
      <c r="C90" s="86" t="s">
        <v>25</v>
      </c>
      <c r="D90" s="164" t="s">
        <v>106</v>
      </c>
      <c r="E90" s="24" t="s">
        <v>26</v>
      </c>
      <c r="F90" s="25" t="s">
        <v>27</v>
      </c>
      <c r="G90" s="153" t="s">
        <v>28</v>
      </c>
      <c r="H90" s="154" t="s">
        <v>22</v>
      </c>
      <c r="I90" s="154" t="s">
        <v>23</v>
      </c>
      <c r="J90" s="155" t="s">
        <v>29</v>
      </c>
      <c r="K90" s="156" t="s">
        <v>29</v>
      </c>
      <c r="L90" s="155" t="s">
        <v>29</v>
      </c>
      <c r="M90" s="155" t="s">
        <v>29</v>
      </c>
      <c r="N90" s="155" t="s">
        <v>29</v>
      </c>
      <c r="O90" s="155" t="s">
        <v>29</v>
      </c>
    </row>
    <row r="91" spans="1:15" s="130" customFormat="1" x14ac:dyDescent="0.2">
      <c r="A91" s="22"/>
      <c r="B91" s="78"/>
      <c r="C91" s="87"/>
      <c r="D91" s="114"/>
      <c r="E91"/>
      <c r="F91" s="27"/>
      <c r="G91" s="96"/>
      <c r="H91" s="96"/>
      <c r="I91" s="96"/>
      <c r="J91" s="104"/>
      <c r="K91" s="97"/>
      <c r="L91" s="104"/>
      <c r="M91" s="104"/>
      <c r="N91" s="104"/>
    </row>
    <row r="92" spans="1:15" x14ac:dyDescent="0.2">
      <c r="A92" s="22"/>
      <c r="D92" s="114"/>
      <c r="F92" s="27"/>
      <c r="H92" s="97"/>
      <c r="I92" s="97"/>
    </row>
    <row r="93" spans="1:15" x14ac:dyDescent="0.2">
      <c r="A93" s="22" t="s">
        <v>32</v>
      </c>
      <c r="C93" s="167" t="s">
        <v>110</v>
      </c>
      <c r="D93" s="186">
        <f>SUM(D5)</f>
        <v>4.5795000000000003</v>
      </c>
      <c r="E93" s="167"/>
      <c r="F93" s="187">
        <f>SUM(F5)</f>
        <v>45382</v>
      </c>
      <c r="G93" s="188">
        <v>180240.99</v>
      </c>
      <c r="H93" s="188">
        <f>SUM(G93)</f>
        <v>180240.99</v>
      </c>
      <c r="I93" s="188">
        <f>SUM(G93)</f>
        <v>180240.99</v>
      </c>
      <c r="J93" s="191">
        <v>1900.24</v>
      </c>
      <c r="K93" s="189">
        <f>SUM(J93+L93+M93+N93)</f>
        <v>3069.91</v>
      </c>
      <c r="L93" s="97">
        <v>1169.67</v>
      </c>
    </row>
    <row r="94" spans="1:15" x14ac:dyDescent="0.2">
      <c r="A94" s="22"/>
      <c r="D94" s="114"/>
      <c r="F94" s="27"/>
      <c r="G94" s="96"/>
      <c r="H94" s="96"/>
      <c r="I94" s="96"/>
    </row>
    <row r="95" spans="1:15" s="87" customFormat="1" x14ac:dyDescent="0.2">
      <c r="A95" s="22" t="s">
        <v>33</v>
      </c>
      <c r="B95" s="93"/>
      <c r="C95" s="167" t="s">
        <v>110</v>
      </c>
      <c r="D95" s="186">
        <f>SUM(D5)</f>
        <v>4.5795000000000003</v>
      </c>
      <c r="E95" s="167"/>
      <c r="F95" s="187">
        <f>SUM(F5)</f>
        <v>45382</v>
      </c>
      <c r="G95" s="191">
        <v>35031.71</v>
      </c>
      <c r="H95" s="188">
        <f>SUM(G95)</f>
        <v>35031.71</v>
      </c>
      <c r="I95" s="188">
        <f>SUM(G95)</f>
        <v>35031.71</v>
      </c>
      <c r="J95" s="191">
        <v>2240.81</v>
      </c>
      <c r="K95" s="189">
        <f>SUM(J95+L95+M95+N95)</f>
        <v>4153.63</v>
      </c>
      <c r="L95" s="97">
        <v>1912.82</v>
      </c>
      <c r="M95" s="97"/>
      <c r="N95" s="97"/>
    </row>
    <row r="96" spans="1:15" s="87" customFormat="1" x14ac:dyDescent="0.2">
      <c r="A96" s="22"/>
      <c r="B96" s="93"/>
      <c r="D96" s="114"/>
      <c r="E96"/>
      <c r="F96" s="27"/>
      <c r="G96" s="97"/>
      <c r="H96" s="97"/>
      <c r="I96" s="97"/>
      <c r="J96" s="97"/>
      <c r="K96" s="102"/>
      <c r="L96" s="97"/>
      <c r="M96" s="97"/>
      <c r="N96" s="97"/>
    </row>
    <row r="97" spans="1:14" x14ac:dyDescent="0.2">
      <c r="A97" s="22" t="s">
        <v>14</v>
      </c>
      <c r="C97" s="167" t="s">
        <v>110</v>
      </c>
      <c r="D97" s="186">
        <f>SUM(D5)</f>
        <v>4.5795000000000003</v>
      </c>
      <c r="E97" s="167"/>
      <c r="F97" s="187">
        <f>SUM(F5)</f>
        <v>45382</v>
      </c>
      <c r="G97" s="188">
        <v>3019351.48</v>
      </c>
      <c r="H97" s="188">
        <f>SUM(G97)</f>
        <v>3019351.48</v>
      </c>
      <c r="I97" s="188">
        <f>SUM(G97)</f>
        <v>3019351.48</v>
      </c>
      <c r="J97" s="191">
        <v>37250.629999999997</v>
      </c>
      <c r="K97" s="189">
        <f>SUM(J97+L97+M97+N97)</f>
        <v>60012.78</v>
      </c>
      <c r="L97" s="97">
        <v>22762.15</v>
      </c>
    </row>
    <row r="98" spans="1:14" x14ac:dyDescent="0.2">
      <c r="A98" s="22"/>
      <c r="B98" s="80"/>
      <c r="D98" s="114"/>
      <c r="F98" s="27"/>
      <c r="G98" s="96"/>
      <c r="H98" s="96"/>
      <c r="I98" s="96"/>
    </row>
    <row r="99" spans="1:14" x14ac:dyDescent="0.2">
      <c r="A99" s="22" t="s">
        <v>92</v>
      </c>
      <c r="C99" s="167" t="s">
        <v>110</v>
      </c>
      <c r="D99" s="186">
        <f>SUM(D5)</f>
        <v>4.5795000000000003</v>
      </c>
      <c r="E99" s="167"/>
      <c r="F99" s="187">
        <f>SUM(F5)</f>
        <v>45382</v>
      </c>
      <c r="G99" s="191">
        <v>1078632.06</v>
      </c>
      <c r="H99" s="188">
        <f>SUM(G99)</f>
        <v>1078632.06</v>
      </c>
      <c r="I99" s="188">
        <f>SUM(G99)</f>
        <v>1078632.06</v>
      </c>
      <c r="J99" s="191">
        <f>4860.74+4651.92</f>
        <v>9512.66</v>
      </c>
      <c r="K99" s="189">
        <f>SUM(J99+L99+M99+N99)</f>
        <v>18794.559999999998</v>
      </c>
      <c r="L99" s="97">
        <v>9281.9</v>
      </c>
    </row>
    <row r="100" spans="1:14" s="87" customFormat="1" x14ac:dyDescent="0.2">
      <c r="A100" s="22"/>
      <c r="B100" s="78"/>
      <c r="D100" s="114"/>
      <c r="E100"/>
      <c r="F100" s="27"/>
      <c r="G100" s="97"/>
      <c r="H100" s="97"/>
      <c r="I100" s="97"/>
      <c r="J100" s="97"/>
      <c r="K100" s="102"/>
      <c r="L100" s="97"/>
      <c r="M100" s="97"/>
      <c r="N100" s="97"/>
    </row>
    <row r="101" spans="1:14" s="87" customFormat="1" x14ac:dyDescent="0.2">
      <c r="A101" s="22"/>
      <c r="B101" s="78"/>
      <c r="D101" s="114"/>
      <c r="E101"/>
      <c r="F101" s="27"/>
      <c r="G101" s="97"/>
      <c r="H101" s="97"/>
      <c r="I101" s="97"/>
      <c r="J101" s="97"/>
      <c r="K101" s="102"/>
      <c r="L101" s="97"/>
      <c r="M101" s="97"/>
      <c r="N101" s="97"/>
    </row>
    <row r="102" spans="1:14" s="87" customFormat="1" x14ac:dyDescent="0.2"/>
    <row r="103" spans="1:14" s="87" customFormat="1" x14ac:dyDescent="0.2"/>
    <row r="104" spans="1:14" s="87" customFormat="1" x14ac:dyDescent="0.2"/>
    <row r="105" spans="1:14" s="87" customFormat="1" x14ac:dyDescent="0.2">
      <c r="J105" s="240" t="s">
        <v>0</v>
      </c>
    </row>
    <row r="106" spans="1:14" s="87" customFormat="1" x14ac:dyDescent="0.2"/>
    <row r="107" spans="1:14" s="87" customFormat="1" x14ac:dyDescent="0.2"/>
    <row r="108" spans="1:14" s="87" customFormat="1" x14ac:dyDescent="0.2"/>
    <row r="120" ht="12" customHeight="1" x14ac:dyDescent="0.2"/>
    <row r="121" s="22" customFormat="1" x14ac:dyDescent="0.2"/>
    <row r="122" s="22" customFormat="1" x14ac:dyDescent="0.2"/>
    <row r="123" ht="12" customHeight="1" x14ac:dyDescent="0.2"/>
    <row r="124" ht="12" customHeight="1" x14ac:dyDescent="0.2"/>
    <row r="125" ht="12" customHeight="1" x14ac:dyDescent="0.2"/>
    <row r="132" spans="1:15" x14ac:dyDescent="0.2">
      <c r="A132" s="50"/>
      <c r="B132" s="105"/>
      <c r="C132" s="106"/>
      <c r="D132" s="114"/>
      <c r="E132" s="108"/>
      <c r="F132" s="27"/>
      <c r="G132" s="109"/>
      <c r="H132" s="109"/>
      <c r="I132" s="109"/>
      <c r="J132" s="231" t="s">
        <v>232</v>
      </c>
      <c r="K132" s="103"/>
      <c r="L132" s="118" t="s">
        <v>115</v>
      </c>
      <c r="M132" s="118" t="s">
        <v>232</v>
      </c>
      <c r="N132" s="118" t="s">
        <v>233</v>
      </c>
      <c r="O132" s="118" t="s">
        <v>234</v>
      </c>
    </row>
    <row r="133" spans="1:15" s="22" customFormat="1" x14ac:dyDescent="0.2">
      <c r="A133" s="22" t="s">
        <v>17</v>
      </c>
      <c r="B133" s="84"/>
      <c r="C133" s="85" t="s">
        <v>18</v>
      </c>
      <c r="D133" s="163" t="s">
        <v>105</v>
      </c>
      <c r="E133" s="22" t="s">
        <v>19</v>
      </c>
      <c r="F133" s="23" t="s">
        <v>20</v>
      </c>
      <c r="G133" s="83" t="s">
        <v>21</v>
      </c>
      <c r="H133" s="149"/>
      <c r="I133" s="150"/>
      <c r="J133" s="118" t="s">
        <v>24</v>
      </c>
      <c r="K133" s="149" t="s">
        <v>74</v>
      </c>
      <c r="L133" s="118" t="s">
        <v>24</v>
      </c>
      <c r="M133" s="118" t="s">
        <v>24</v>
      </c>
      <c r="N133" s="118" t="s">
        <v>24</v>
      </c>
      <c r="O133" s="118" t="s">
        <v>24</v>
      </c>
    </row>
    <row r="134" spans="1:15" s="22" customFormat="1" ht="10.9" customHeight="1" x14ac:dyDescent="0.2">
      <c r="A134" s="24"/>
      <c r="B134" s="152"/>
      <c r="C134" s="86" t="s">
        <v>25</v>
      </c>
      <c r="D134" s="164" t="s">
        <v>106</v>
      </c>
      <c r="E134" s="24" t="s">
        <v>26</v>
      </c>
      <c r="F134" s="25" t="s">
        <v>27</v>
      </c>
      <c r="G134" s="153" t="s">
        <v>28</v>
      </c>
      <c r="H134" s="154" t="s">
        <v>22</v>
      </c>
      <c r="I134" s="154" t="s">
        <v>23</v>
      </c>
      <c r="J134" s="155" t="s">
        <v>29</v>
      </c>
      <c r="K134" s="156" t="s">
        <v>29</v>
      </c>
      <c r="L134" s="155" t="s">
        <v>29</v>
      </c>
      <c r="M134" s="155" t="s">
        <v>29</v>
      </c>
      <c r="N134" s="155" t="s">
        <v>29</v>
      </c>
      <c r="O134" s="155" t="s">
        <v>29</v>
      </c>
    </row>
    <row r="135" spans="1:15" s="22" customFormat="1" ht="10.9" customHeight="1" x14ac:dyDescent="0.2">
      <c r="B135" s="162"/>
      <c r="C135" s="85"/>
      <c r="D135" s="163"/>
      <c r="F135" s="23"/>
      <c r="G135" s="83"/>
      <c r="H135" s="147"/>
      <c r="I135" s="147"/>
      <c r="J135" s="118"/>
      <c r="K135" s="149"/>
      <c r="L135" s="118"/>
      <c r="M135" s="118"/>
      <c r="N135" s="118"/>
    </row>
    <row r="136" spans="1:15" s="22" customFormat="1" ht="10.9" customHeight="1" x14ac:dyDescent="0.2">
      <c r="B136" s="162"/>
      <c r="C136" s="85"/>
      <c r="D136" s="163"/>
      <c r="F136" s="23"/>
      <c r="G136" s="83"/>
      <c r="H136" s="147"/>
      <c r="I136" s="147"/>
      <c r="J136" s="118"/>
      <c r="K136" s="149"/>
      <c r="L136" s="118"/>
      <c r="M136" s="118"/>
      <c r="N136" s="118"/>
    </row>
    <row r="137" spans="1:15" s="22" customFormat="1" ht="10.9" customHeight="1" x14ac:dyDescent="0.2">
      <c r="B137" s="162"/>
      <c r="C137" s="85"/>
      <c r="D137" s="163"/>
      <c r="F137" s="23"/>
      <c r="G137" s="83"/>
      <c r="H137" s="147"/>
      <c r="I137" s="147"/>
      <c r="J137" s="118"/>
      <c r="K137" s="149"/>
      <c r="L137" s="118"/>
      <c r="M137" s="118"/>
      <c r="N137" s="118"/>
    </row>
    <row r="138" spans="1:15" s="22" customFormat="1" ht="10.9" customHeight="1" x14ac:dyDescent="0.2">
      <c r="B138" s="162"/>
      <c r="C138" s="85"/>
      <c r="D138" s="163"/>
      <c r="F138" s="23"/>
      <c r="G138" s="83"/>
      <c r="H138" s="147"/>
      <c r="I138" s="147"/>
      <c r="J138" s="118"/>
      <c r="K138" s="149"/>
      <c r="L138" s="118"/>
      <c r="M138" s="118"/>
      <c r="N138" s="118"/>
    </row>
    <row r="139" spans="1:15" s="22" customFormat="1" ht="11.25" customHeight="1" x14ac:dyDescent="0.2">
      <c r="A139" s="22" t="s">
        <v>15</v>
      </c>
      <c r="B139" s="78"/>
      <c r="C139" s="85" t="s">
        <v>118</v>
      </c>
      <c r="D139" s="165"/>
      <c r="F139" s="43"/>
      <c r="G139" s="133">
        <f>SUM(G140:G173)</f>
        <v>17673250.330000006</v>
      </c>
      <c r="H139" s="133">
        <f>SUM(H140:H173)</f>
        <v>17672775.330000006</v>
      </c>
      <c r="I139" s="133">
        <f>SUM(I140:I173)</f>
        <v>17672775.330000006</v>
      </c>
      <c r="J139" s="133">
        <f>SUM(J140:J173)</f>
        <v>93439.1</v>
      </c>
      <c r="K139" s="135">
        <f>SUM(J139+L139+M139+N139)</f>
        <v>93439.1</v>
      </c>
      <c r="L139" s="134"/>
      <c r="M139" s="134"/>
      <c r="N139" s="134"/>
      <c r="O139" s="87"/>
    </row>
    <row r="140" spans="1:15" s="22" customFormat="1" ht="11.25" customHeight="1" x14ac:dyDescent="0.2">
      <c r="A140" s="50"/>
      <c r="B140" s="213"/>
      <c r="C140" s="204" t="s">
        <v>93</v>
      </c>
      <c r="D140" s="205">
        <f>SUM(D5)</f>
        <v>4.5795000000000003</v>
      </c>
      <c r="E140" s="206"/>
      <c r="F140" s="207">
        <f>SUM(F5)</f>
        <v>45382</v>
      </c>
      <c r="G140" s="208">
        <v>2028969.16</v>
      </c>
      <c r="H140" s="233">
        <f>SUM(G140)</f>
        <v>2028969.16</v>
      </c>
      <c r="I140" s="209">
        <f t="shared" ref="I140:I147" si="9">SUM(G140)</f>
        <v>2028969.16</v>
      </c>
      <c r="J140" s="208">
        <v>14887.11</v>
      </c>
      <c r="K140" s="210">
        <f>SUM(J140+L140+M140+N140)</f>
        <v>30139.33</v>
      </c>
      <c r="L140" s="36">
        <v>15252.22</v>
      </c>
      <c r="M140" s="36"/>
      <c r="N140" s="36"/>
      <c r="O140" s="87"/>
    </row>
    <row r="141" spans="1:15" s="22" customFormat="1" ht="11.25" customHeight="1" x14ac:dyDescent="0.2">
      <c r="A141" s="107" t="s">
        <v>34</v>
      </c>
      <c r="B141" s="78"/>
      <c r="C141" s="106" t="s">
        <v>35</v>
      </c>
      <c r="D141" s="114">
        <f>SUM(D5)</f>
        <v>4.5795000000000003</v>
      </c>
      <c r="E141" s="108"/>
      <c r="F141" s="27">
        <f>SUM(F140)</f>
        <v>45382</v>
      </c>
      <c r="G141" s="36">
        <v>129457.87</v>
      </c>
      <c r="H141" s="96">
        <f t="shared" ref="H141:H147" si="10">SUM(G141)</f>
        <v>129457.87</v>
      </c>
      <c r="I141" s="96">
        <f t="shared" si="9"/>
        <v>129457.87</v>
      </c>
      <c r="J141" s="36">
        <v>1140.76</v>
      </c>
      <c r="K141" s="103">
        <f>SUM(J141+L141+M141+N141)</f>
        <v>2243.71</v>
      </c>
      <c r="L141" s="36">
        <v>1102.95</v>
      </c>
      <c r="M141" s="36"/>
      <c r="N141" s="36"/>
      <c r="O141" s="87"/>
    </row>
    <row r="142" spans="1:15" s="22" customFormat="1" ht="11.25" customHeight="1" x14ac:dyDescent="0.2">
      <c r="A142" s="107"/>
      <c r="B142" s="213"/>
      <c r="C142" s="204" t="s">
        <v>109</v>
      </c>
      <c r="D142" s="205">
        <v>4.6325000000000003</v>
      </c>
      <c r="E142" s="211"/>
      <c r="F142" s="207">
        <f>SUM(F140)</f>
        <v>45382</v>
      </c>
      <c r="G142" s="212">
        <v>0</v>
      </c>
      <c r="H142" s="209">
        <f t="shared" si="10"/>
        <v>0</v>
      </c>
      <c r="I142" s="209">
        <f t="shared" si="9"/>
        <v>0</v>
      </c>
      <c r="J142" s="208">
        <v>64.66</v>
      </c>
      <c r="K142" s="210">
        <f>SUM(J142+L142+M142+N142)</f>
        <v>160.70999999999998</v>
      </c>
      <c r="L142" s="36">
        <v>96.05</v>
      </c>
      <c r="M142" s="36"/>
      <c r="N142" s="36"/>
      <c r="O142" s="87"/>
    </row>
    <row r="143" spans="1:15" s="22" customFormat="1" ht="11.25" customHeight="1" x14ac:dyDescent="0.2">
      <c r="A143" s="50"/>
      <c r="B143" s="78"/>
      <c r="C143" s="106" t="s">
        <v>116</v>
      </c>
      <c r="D143" s="114">
        <v>4.6325000000000003</v>
      </c>
      <c r="E143" s="108"/>
      <c r="F143" s="27">
        <f>SUM(F140)</f>
        <v>45382</v>
      </c>
      <c r="G143" s="36">
        <v>17761.5</v>
      </c>
      <c r="H143" s="96">
        <f t="shared" si="10"/>
        <v>17761.5</v>
      </c>
      <c r="I143" s="96">
        <f t="shared" si="9"/>
        <v>17761.5</v>
      </c>
      <c r="J143" s="36" t="s">
        <v>172</v>
      </c>
      <c r="K143" s="36" t="s">
        <v>90</v>
      </c>
      <c r="L143" s="36">
        <v>0</v>
      </c>
      <c r="M143" s="36"/>
      <c r="N143" s="36"/>
      <c r="O143" s="87"/>
    </row>
    <row r="144" spans="1:15" s="22" customFormat="1" ht="11.25" customHeight="1" x14ac:dyDescent="0.2">
      <c r="A144" s="26"/>
      <c r="B144" s="213"/>
      <c r="C144" s="204" t="s">
        <v>91</v>
      </c>
      <c r="D144" s="205">
        <v>4.6325000000000003</v>
      </c>
      <c r="E144" s="211"/>
      <c r="F144" s="207">
        <f>SUM(F140)</f>
        <v>45382</v>
      </c>
      <c r="G144" s="212">
        <v>486802.94</v>
      </c>
      <c r="H144" s="209">
        <f t="shared" si="10"/>
        <v>486802.94</v>
      </c>
      <c r="I144" s="209">
        <f t="shared" si="9"/>
        <v>486802.94</v>
      </c>
      <c r="J144" s="208">
        <v>4319.62</v>
      </c>
      <c r="K144" s="210">
        <f>SUM(J144+L144+M144+N144)</f>
        <v>8610.68</v>
      </c>
      <c r="L144" s="36">
        <v>4291.0600000000004</v>
      </c>
      <c r="M144" s="36"/>
      <c r="N144" s="36"/>
      <c r="O144" s="87"/>
    </row>
    <row r="145" spans="1:15" s="22" customFormat="1" ht="11.25" customHeight="1" x14ac:dyDescent="0.2">
      <c r="A145" s="50"/>
      <c r="B145" s="78"/>
      <c r="C145" s="106" t="s">
        <v>36</v>
      </c>
      <c r="D145" s="114">
        <v>4.6325000000000003</v>
      </c>
      <c r="E145" s="108"/>
      <c r="F145" s="27">
        <f>SUM(F140)</f>
        <v>45382</v>
      </c>
      <c r="G145" s="109">
        <v>252144.54</v>
      </c>
      <c r="H145" s="96">
        <f t="shared" si="10"/>
        <v>252144.54</v>
      </c>
      <c r="I145" s="96">
        <f t="shared" si="9"/>
        <v>252144.54</v>
      </c>
      <c r="J145" s="36">
        <v>2215.15</v>
      </c>
      <c r="K145" s="103">
        <f>SUM(J145+L145+M145+N145)</f>
        <v>4500.1399999999994</v>
      </c>
      <c r="L145" s="36">
        <v>2284.9899999999998</v>
      </c>
      <c r="M145" s="36"/>
      <c r="N145" s="36"/>
      <c r="O145" s="87"/>
    </row>
    <row r="146" spans="1:15" s="22" customFormat="1" ht="11.25" customHeight="1" x14ac:dyDescent="0.2">
      <c r="A146" s="50"/>
      <c r="B146" s="213"/>
      <c r="C146" s="204" t="s">
        <v>161</v>
      </c>
      <c r="D146" s="205">
        <v>4.6325000000000003</v>
      </c>
      <c r="E146" s="211"/>
      <c r="F146" s="207">
        <f>SUM(F140)</f>
        <v>45382</v>
      </c>
      <c r="G146" s="212">
        <v>715202.51</v>
      </c>
      <c r="H146" s="209">
        <f t="shared" si="10"/>
        <v>715202.51</v>
      </c>
      <c r="I146" s="209">
        <f t="shared" si="9"/>
        <v>715202.51</v>
      </c>
      <c r="J146" s="208" t="s">
        <v>172</v>
      </c>
      <c r="K146" s="208" t="s">
        <v>90</v>
      </c>
      <c r="L146" s="36">
        <v>0</v>
      </c>
      <c r="M146" s="36"/>
      <c r="N146" s="36"/>
      <c r="O146"/>
    </row>
    <row r="147" spans="1:15" s="22" customFormat="1" ht="11.25" customHeight="1" x14ac:dyDescent="0.2">
      <c r="A147" s="50"/>
      <c r="B147" s="78"/>
      <c r="C147" s="44" t="s">
        <v>162</v>
      </c>
      <c r="D147" s="114">
        <v>4.6325000000000003</v>
      </c>
      <c r="E147" s="30"/>
      <c r="F147" s="27">
        <f>SUM(F140)</f>
        <v>45382</v>
      </c>
      <c r="G147" s="19">
        <v>332023.36</v>
      </c>
      <c r="H147" s="96">
        <f t="shared" si="10"/>
        <v>332023.36</v>
      </c>
      <c r="I147" s="96">
        <f t="shared" si="9"/>
        <v>332023.36</v>
      </c>
      <c r="J147" s="36" t="s">
        <v>172</v>
      </c>
      <c r="K147" s="36" t="s">
        <v>90</v>
      </c>
      <c r="L147" s="36">
        <v>0</v>
      </c>
      <c r="M147" s="36"/>
      <c r="N147" s="36"/>
      <c r="O147"/>
    </row>
    <row r="148" spans="1:15" s="22" customFormat="1" ht="11.25" customHeight="1" x14ac:dyDescent="0.2">
      <c r="A148" s="50"/>
      <c r="B148" s="213"/>
      <c r="C148" s="204" t="s">
        <v>163</v>
      </c>
      <c r="D148" s="205">
        <v>4.6325000000000003</v>
      </c>
      <c r="E148" s="211"/>
      <c r="F148" s="207">
        <f>SUM(F140)</f>
        <v>45382</v>
      </c>
      <c r="G148" s="212">
        <v>475</v>
      </c>
      <c r="H148" s="212">
        <v>0</v>
      </c>
      <c r="I148" s="212">
        <v>0</v>
      </c>
      <c r="J148" s="208" t="s">
        <v>172</v>
      </c>
      <c r="K148" s="208" t="s">
        <v>90</v>
      </c>
      <c r="L148" s="36">
        <v>0</v>
      </c>
      <c r="M148" s="36"/>
      <c r="N148" s="36"/>
      <c r="O148"/>
    </row>
    <row r="149" spans="1:15" s="22" customFormat="1" ht="11.25" customHeight="1" x14ac:dyDescent="0.2">
      <c r="A149" s="50"/>
      <c r="B149" s="78"/>
      <c r="C149" s="106" t="s">
        <v>165</v>
      </c>
      <c r="D149" s="114">
        <v>4.6325000000000003</v>
      </c>
      <c r="E149" s="108"/>
      <c r="F149" s="27">
        <f>SUM(F140)</f>
        <v>45382</v>
      </c>
      <c r="G149" s="19">
        <v>5462</v>
      </c>
      <c r="H149" s="96">
        <f>SUM(G149)</f>
        <v>5462</v>
      </c>
      <c r="I149" s="96">
        <f>SUM(G149)</f>
        <v>5462</v>
      </c>
      <c r="J149" s="36" t="s">
        <v>172</v>
      </c>
      <c r="K149" s="36" t="s">
        <v>90</v>
      </c>
      <c r="L149" s="36">
        <v>0</v>
      </c>
      <c r="M149" s="36"/>
      <c r="N149" s="36"/>
      <c r="O149"/>
    </row>
    <row r="150" spans="1:15" s="22" customFormat="1" ht="11.25" customHeight="1" x14ac:dyDescent="0.2">
      <c r="A150" s="50"/>
      <c r="B150" s="213"/>
      <c r="C150" s="204" t="s">
        <v>164</v>
      </c>
      <c r="D150" s="205">
        <v>4.6325000000000003</v>
      </c>
      <c r="E150" s="211"/>
      <c r="F150" s="207">
        <f>SUM(F140)</f>
        <v>45382</v>
      </c>
      <c r="G150" s="212">
        <v>9999.2800000000007</v>
      </c>
      <c r="H150" s="209">
        <f>SUM(G150)</f>
        <v>9999.2800000000007</v>
      </c>
      <c r="I150" s="209">
        <f>SUM(G150)</f>
        <v>9999.2800000000007</v>
      </c>
      <c r="J150" s="208" t="s">
        <v>172</v>
      </c>
      <c r="K150" s="208" t="s">
        <v>90</v>
      </c>
      <c r="L150" s="36">
        <v>0</v>
      </c>
      <c r="M150" s="36"/>
      <c r="N150" s="36"/>
      <c r="O150"/>
    </row>
    <row r="151" spans="1:15" s="22" customFormat="1" ht="11.25" customHeight="1" x14ac:dyDescent="0.2">
      <c r="A151" s="50"/>
      <c r="B151" s="78"/>
      <c r="C151" s="106" t="s">
        <v>166</v>
      </c>
      <c r="D151" s="114">
        <v>4.6325000000000003</v>
      </c>
      <c r="E151" s="108"/>
      <c r="F151" s="27">
        <f>SUM(F140)</f>
        <v>45382</v>
      </c>
      <c r="G151" s="19">
        <v>0</v>
      </c>
      <c r="H151" s="19">
        <v>0</v>
      </c>
      <c r="I151" s="19">
        <v>0</v>
      </c>
      <c r="J151" s="36" t="s">
        <v>172</v>
      </c>
      <c r="K151" s="36" t="s">
        <v>90</v>
      </c>
      <c r="L151" s="36">
        <v>0</v>
      </c>
      <c r="M151" s="36"/>
      <c r="N151" s="36"/>
      <c r="O151"/>
    </row>
    <row r="152" spans="1:15" s="22" customFormat="1" ht="11.25" customHeight="1" x14ac:dyDescent="0.2">
      <c r="A152" s="50"/>
      <c r="B152" s="213"/>
      <c r="C152" s="204" t="s">
        <v>167</v>
      </c>
      <c r="D152" s="205">
        <v>4.6325000000000003</v>
      </c>
      <c r="E152" s="211"/>
      <c r="F152" s="207">
        <f>SUM(F140)</f>
        <v>45382</v>
      </c>
      <c r="G152" s="212">
        <v>15484</v>
      </c>
      <c r="H152" s="209">
        <f t="shared" ref="H152:H163" si="11">SUM(G152)</f>
        <v>15484</v>
      </c>
      <c r="I152" s="209">
        <f t="shared" ref="I152:I163" si="12">SUM(G152)</f>
        <v>15484</v>
      </c>
      <c r="J152" s="208" t="s">
        <v>172</v>
      </c>
      <c r="K152" s="208" t="s">
        <v>90</v>
      </c>
      <c r="L152" s="36">
        <v>0</v>
      </c>
      <c r="M152" s="36"/>
      <c r="N152" s="36"/>
      <c r="O152"/>
    </row>
    <row r="153" spans="1:15" s="22" customFormat="1" ht="11.25" customHeight="1" x14ac:dyDescent="0.2">
      <c r="A153" s="50"/>
      <c r="B153" s="78"/>
      <c r="C153" s="106" t="s">
        <v>168</v>
      </c>
      <c r="D153" s="114">
        <v>4.6325000000000003</v>
      </c>
      <c r="E153" s="108"/>
      <c r="F153" s="27">
        <f>SUM(F140)</f>
        <v>45382</v>
      </c>
      <c r="G153" s="19">
        <v>1561239.31</v>
      </c>
      <c r="H153" s="96">
        <f t="shared" si="11"/>
        <v>1561239.31</v>
      </c>
      <c r="I153" s="96">
        <f t="shared" si="12"/>
        <v>1561239.31</v>
      </c>
      <c r="J153" s="36" t="s">
        <v>172</v>
      </c>
      <c r="K153" s="36" t="s">
        <v>90</v>
      </c>
      <c r="L153" s="36">
        <v>0</v>
      </c>
      <c r="M153" s="36"/>
      <c r="N153" s="36"/>
      <c r="O153"/>
    </row>
    <row r="154" spans="1:15" s="22" customFormat="1" ht="11.25" customHeight="1" x14ac:dyDescent="0.2">
      <c r="A154" s="50"/>
      <c r="B154" s="213"/>
      <c r="C154" s="204" t="s">
        <v>228</v>
      </c>
      <c r="D154" s="205">
        <v>4.6325000000000003</v>
      </c>
      <c r="E154" s="211"/>
      <c r="F154" s="207">
        <f>SUM(F140)</f>
        <v>45382</v>
      </c>
      <c r="G154" s="212">
        <v>7683.48</v>
      </c>
      <c r="H154" s="209">
        <f t="shared" si="11"/>
        <v>7683.48</v>
      </c>
      <c r="I154" s="209">
        <f t="shared" si="12"/>
        <v>7683.48</v>
      </c>
      <c r="J154" s="208">
        <v>0</v>
      </c>
      <c r="K154" s="210">
        <f>SUM(J154+L154+M154+N154)</f>
        <v>0</v>
      </c>
      <c r="L154" s="36">
        <v>0</v>
      </c>
      <c r="M154" s="36"/>
      <c r="N154" s="36"/>
      <c r="O154"/>
    </row>
    <row r="155" spans="1:15" s="22" customFormat="1" ht="11.25" customHeight="1" x14ac:dyDescent="0.2">
      <c r="A155" s="107"/>
      <c r="B155" s="116"/>
      <c r="C155" s="44" t="s">
        <v>37</v>
      </c>
      <c r="D155" s="114">
        <v>4.6325000000000003</v>
      </c>
      <c r="E155" s="30"/>
      <c r="F155" s="27">
        <f>SUM(F140)</f>
        <v>45382</v>
      </c>
      <c r="G155" s="19">
        <v>499042.5</v>
      </c>
      <c r="H155" s="96">
        <f t="shared" si="11"/>
        <v>499042.5</v>
      </c>
      <c r="I155" s="96">
        <f t="shared" si="12"/>
        <v>499042.5</v>
      </c>
      <c r="J155" s="36">
        <v>4232.2</v>
      </c>
      <c r="K155" s="102">
        <f>SUM(J155+L155+M155+N155)</f>
        <v>7933.19</v>
      </c>
      <c r="L155" s="36">
        <v>3700.99</v>
      </c>
      <c r="M155" s="36"/>
      <c r="N155" s="36"/>
      <c r="O155"/>
    </row>
    <row r="156" spans="1:15" s="22" customFormat="1" ht="11.25" customHeight="1" x14ac:dyDescent="0.2">
      <c r="A156" s="107"/>
      <c r="B156" s="213"/>
      <c r="C156" s="204" t="s">
        <v>124</v>
      </c>
      <c r="D156" s="205">
        <v>4.6325000000000003</v>
      </c>
      <c r="E156" s="211"/>
      <c r="F156" s="207">
        <f>SUM(F140)</f>
        <v>45382</v>
      </c>
      <c r="G156" s="212">
        <v>74679.63</v>
      </c>
      <c r="H156" s="209">
        <f t="shared" si="11"/>
        <v>74679.63</v>
      </c>
      <c r="I156" s="209">
        <f t="shared" si="12"/>
        <v>74679.63</v>
      </c>
      <c r="J156" s="208">
        <v>658.65</v>
      </c>
      <c r="K156" s="210">
        <f>SUM(J156+L156+M156+N156)</f>
        <v>1301.27</v>
      </c>
      <c r="L156" s="36">
        <v>642.62</v>
      </c>
      <c r="M156" s="36"/>
      <c r="N156" s="36"/>
      <c r="O156"/>
    </row>
    <row r="157" spans="1:15" s="22" customFormat="1" ht="11.25" customHeight="1" x14ac:dyDescent="0.2">
      <c r="A157" s="107"/>
      <c r="B157" s="116"/>
      <c r="C157" s="44" t="s">
        <v>169</v>
      </c>
      <c r="D157" s="114">
        <v>4.6325000000000003</v>
      </c>
      <c r="E157" s="108"/>
      <c r="F157" s="27">
        <f>SUM(F140)</f>
        <v>45382</v>
      </c>
      <c r="G157" s="137">
        <v>54653.36</v>
      </c>
      <c r="H157" s="96">
        <f t="shared" si="11"/>
        <v>54653.36</v>
      </c>
      <c r="I157" s="96">
        <f t="shared" si="12"/>
        <v>54653.36</v>
      </c>
      <c r="J157" s="36" t="s">
        <v>172</v>
      </c>
      <c r="K157" s="36" t="s">
        <v>90</v>
      </c>
      <c r="L157" s="36">
        <v>0</v>
      </c>
      <c r="M157" s="36"/>
      <c r="N157" s="36"/>
      <c r="O157"/>
    </row>
    <row r="158" spans="1:15" s="22" customFormat="1" ht="11.25" customHeight="1" x14ac:dyDescent="0.2">
      <c r="A158" s="50"/>
      <c r="B158" s="213"/>
      <c r="C158" s="204" t="s">
        <v>38</v>
      </c>
      <c r="D158" s="205">
        <v>4.6325000000000003</v>
      </c>
      <c r="E158" s="211"/>
      <c r="F158" s="207">
        <f>SUM(F140)</f>
        <v>45382</v>
      </c>
      <c r="G158" s="212">
        <v>145238.65</v>
      </c>
      <c r="H158" s="209">
        <f t="shared" si="11"/>
        <v>145238.65</v>
      </c>
      <c r="I158" s="209">
        <f t="shared" si="12"/>
        <v>145238.65</v>
      </c>
      <c r="J158" s="208">
        <v>1452.58</v>
      </c>
      <c r="K158" s="210">
        <f t="shared" ref="K158:K163" si="13">SUM(J158+L158+M158+N158)</f>
        <v>3232</v>
      </c>
      <c r="L158" s="36">
        <v>1779.42</v>
      </c>
      <c r="M158" s="36"/>
      <c r="N158" s="36"/>
    </row>
    <row r="159" spans="1:15" s="22" customFormat="1" ht="11.25" customHeight="1" x14ac:dyDescent="0.2">
      <c r="A159" s="50"/>
      <c r="B159" s="78"/>
      <c r="C159" s="106" t="s">
        <v>170</v>
      </c>
      <c r="D159" s="114">
        <v>4.6325000000000003</v>
      </c>
      <c r="E159" s="108"/>
      <c r="F159" s="27">
        <f>SUM(F140)</f>
        <v>45382</v>
      </c>
      <c r="G159" s="137">
        <v>284639.84999999998</v>
      </c>
      <c r="H159" s="96">
        <f t="shared" si="11"/>
        <v>284639.84999999998</v>
      </c>
      <c r="I159" s="96">
        <f t="shared" si="12"/>
        <v>284639.84999999998</v>
      </c>
      <c r="J159" s="36">
        <v>2022.45</v>
      </c>
      <c r="K159" s="103">
        <f t="shared" si="13"/>
        <v>3859.2799999999997</v>
      </c>
      <c r="L159" s="36">
        <v>1836.83</v>
      </c>
      <c r="M159" s="36"/>
      <c r="N159" s="36"/>
    </row>
    <row r="160" spans="1:15" s="22" customFormat="1" ht="11.25" customHeight="1" x14ac:dyDescent="0.2">
      <c r="A160" s="50"/>
      <c r="B160" s="214"/>
      <c r="C160" s="204" t="s">
        <v>127</v>
      </c>
      <c r="D160" s="205">
        <v>4.6325000000000003</v>
      </c>
      <c r="E160" s="211"/>
      <c r="F160" s="207">
        <f>SUM(F140)</f>
        <v>45382</v>
      </c>
      <c r="G160" s="212">
        <v>873149.39</v>
      </c>
      <c r="H160" s="209">
        <f t="shared" si="11"/>
        <v>873149.39</v>
      </c>
      <c r="I160" s="209">
        <f t="shared" si="12"/>
        <v>873149.39</v>
      </c>
      <c r="J160" s="208">
        <v>8449.7999999999993</v>
      </c>
      <c r="K160" s="210">
        <f t="shared" si="13"/>
        <v>17868.18</v>
      </c>
      <c r="L160" s="36">
        <v>9418.3799999999992</v>
      </c>
      <c r="M160" s="36"/>
      <c r="N160" s="36"/>
      <c r="O160"/>
    </row>
    <row r="161" spans="1:15" s="22" customFormat="1" ht="11.25" customHeight="1" x14ac:dyDescent="0.2">
      <c r="A161" s="50"/>
      <c r="B161" s="105"/>
      <c r="C161" s="106" t="s">
        <v>39</v>
      </c>
      <c r="D161" s="114">
        <v>4.6325000000000003</v>
      </c>
      <c r="E161" s="108"/>
      <c r="F161" s="27">
        <f>SUM(F140)</f>
        <v>45382</v>
      </c>
      <c r="G161" s="109">
        <v>1342.81</v>
      </c>
      <c r="H161" s="96">
        <f t="shared" si="11"/>
        <v>1342.81</v>
      </c>
      <c r="I161" s="96">
        <f t="shared" si="12"/>
        <v>1342.81</v>
      </c>
      <c r="J161" s="36">
        <v>12.07</v>
      </c>
      <c r="K161" s="103">
        <f t="shared" si="13"/>
        <v>167.66</v>
      </c>
      <c r="L161" s="36">
        <v>155.59</v>
      </c>
      <c r="M161" s="36"/>
      <c r="N161" s="36"/>
      <c r="O161"/>
    </row>
    <row r="162" spans="1:15" s="22" customFormat="1" ht="11.25" customHeight="1" x14ac:dyDescent="0.2">
      <c r="A162" s="50"/>
      <c r="B162" s="214"/>
      <c r="C162" s="204" t="s">
        <v>40</v>
      </c>
      <c r="D162" s="205">
        <v>4.6325000000000003</v>
      </c>
      <c r="E162" s="211"/>
      <c r="F162" s="207">
        <f>SUM(F140)</f>
        <v>45382</v>
      </c>
      <c r="G162" s="208">
        <v>221449.53</v>
      </c>
      <c r="H162" s="209">
        <f t="shared" si="11"/>
        <v>221449.53</v>
      </c>
      <c r="I162" s="209">
        <f t="shared" si="12"/>
        <v>221449.53</v>
      </c>
      <c r="J162" s="208">
        <v>1953.1</v>
      </c>
      <c r="K162" s="210">
        <f t="shared" si="13"/>
        <v>3820.92</v>
      </c>
      <c r="L162" s="36">
        <v>1867.82</v>
      </c>
      <c r="M162" s="36"/>
      <c r="N162" s="36"/>
      <c r="O162"/>
    </row>
    <row r="163" spans="1:15" s="22" customFormat="1" ht="11.25" customHeight="1" x14ac:dyDescent="0.2">
      <c r="A163" s="50"/>
      <c r="B163" s="105"/>
      <c r="C163" s="106" t="s">
        <v>119</v>
      </c>
      <c r="D163" s="114">
        <v>4.6325000000000003</v>
      </c>
      <c r="E163" s="108"/>
      <c r="F163" s="27">
        <f>SUM(F140)</f>
        <v>45382</v>
      </c>
      <c r="G163" s="109">
        <v>8046790.0099999998</v>
      </c>
      <c r="H163" s="96">
        <f t="shared" si="11"/>
        <v>8046790.0099999998</v>
      </c>
      <c r="I163" s="96">
        <f t="shared" si="12"/>
        <v>8046790.0099999998</v>
      </c>
      <c r="J163" s="36">
        <v>38079.07</v>
      </c>
      <c r="K163" s="103">
        <f t="shared" si="13"/>
        <v>84449.36</v>
      </c>
      <c r="L163" s="36">
        <v>46370.29</v>
      </c>
      <c r="M163" s="36"/>
      <c r="N163" s="36"/>
      <c r="O163"/>
    </row>
    <row r="164" spans="1:15" s="22" customFormat="1" ht="11.25" customHeight="1" x14ac:dyDescent="0.2">
      <c r="A164" s="50"/>
      <c r="B164" s="214"/>
      <c r="C164" s="204" t="s">
        <v>83</v>
      </c>
      <c r="D164" s="205">
        <v>4.6325000000000003</v>
      </c>
      <c r="E164" s="211"/>
      <c r="F164" s="207">
        <f>SUM(F140)</f>
        <v>45382</v>
      </c>
      <c r="G164" s="212">
        <v>0</v>
      </c>
      <c r="H164" s="212">
        <f>SUM(G164)</f>
        <v>0</v>
      </c>
      <c r="I164" s="212">
        <f>SUM(G164)</f>
        <v>0</v>
      </c>
      <c r="J164" s="208" t="s">
        <v>172</v>
      </c>
      <c r="K164" s="208" t="s">
        <v>90</v>
      </c>
      <c r="L164" s="36">
        <v>0</v>
      </c>
      <c r="M164" s="36"/>
      <c r="N164" s="36"/>
      <c r="O164"/>
    </row>
    <row r="165" spans="1:15" s="22" customFormat="1" ht="11.25" customHeight="1" x14ac:dyDescent="0.2">
      <c r="A165" s="50"/>
      <c r="B165" s="105"/>
      <c r="C165" s="106" t="s">
        <v>77</v>
      </c>
      <c r="D165" s="114">
        <v>4.6325000000000003</v>
      </c>
      <c r="E165" s="108"/>
      <c r="F165" s="27">
        <f>SUM(F140)</f>
        <v>45382</v>
      </c>
      <c r="G165" s="19">
        <v>1</v>
      </c>
      <c r="H165" s="19">
        <f>SUM(G165)</f>
        <v>1</v>
      </c>
      <c r="I165" s="19">
        <f>SUM(G165)</f>
        <v>1</v>
      </c>
      <c r="J165" s="36" t="s">
        <v>172</v>
      </c>
      <c r="K165" s="36" t="s">
        <v>90</v>
      </c>
      <c r="L165" s="36">
        <v>0</v>
      </c>
      <c r="M165" s="36"/>
      <c r="N165" s="36"/>
      <c r="O165"/>
    </row>
    <row r="166" spans="1:15" ht="11.25" customHeight="1" x14ac:dyDescent="0.2">
      <c r="A166" s="50"/>
      <c r="B166" s="215"/>
      <c r="C166" s="204" t="s">
        <v>41</v>
      </c>
      <c r="D166" s="205">
        <v>4.6325000000000003</v>
      </c>
      <c r="E166" s="211"/>
      <c r="F166" s="207">
        <f>SUM(F140)</f>
        <v>45382</v>
      </c>
      <c r="G166" s="212">
        <v>683413.16</v>
      </c>
      <c r="H166" s="209">
        <f t="shared" ref="H166:H173" si="14">SUM(G166)</f>
        <v>683413.16</v>
      </c>
      <c r="I166" s="209">
        <f t="shared" ref="I166:I173" si="15">SUM(G166)</f>
        <v>683413.16</v>
      </c>
      <c r="J166" s="208" t="s">
        <v>172</v>
      </c>
      <c r="K166" s="208" t="s">
        <v>90</v>
      </c>
      <c r="L166" s="36">
        <v>0</v>
      </c>
      <c r="M166" s="36"/>
      <c r="N166" s="36"/>
    </row>
    <row r="167" spans="1:15" ht="11.25" customHeight="1" x14ac:dyDescent="0.2">
      <c r="A167" s="50"/>
      <c r="B167" s="105"/>
      <c r="C167" s="106" t="s">
        <v>42</v>
      </c>
      <c r="D167" s="114">
        <v>4.6325000000000003</v>
      </c>
      <c r="E167" s="108"/>
      <c r="F167" s="27">
        <f>SUM(F140)</f>
        <v>45382</v>
      </c>
      <c r="G167" s="109">
        <v>216538.43</v>
      </c>
      <c r="H167" s="96">
        <f t="shared" si="14"/>
        <v>216538.43</v>
      </c>
      <c r="I167" s="96">
        <f t="shared" si="15"/>
        <v>216538.43</v>
      </c>
      <c r="J167" s="36">
        <v>1910.47</v>
      </c>
      <c r="K167" s="103">
        <f>SUM(J167+L167+M167+N167)</f>
        <v>3753.41</v>
      </c>
      <c r="L167" s="36">
        <v>1842.94</v>
      </c>
      <c r="M167" s="36"/>
      <c r="N167" s="36"/>
    </row>
    <row r="168" spans="1:15" ht="11.25" customHeight="1" x14ac:dyDescent="0.2">
      <c r="A168" s="50"/>
      <c r="B168" s="214"/>
      <c r="C168" s="204" t="s">
        <v>43</v>
      </c>
      <c r="D168" s="205">
        <v>4.6325000000000003</v>
      </c>
      <c r="E168" s="211"/>
      <c r="F168" s="207">
        <f>SUM(F140)</f>
        <v>45382</v>
      </c>
      <c r="G168" s="212">
        <v>220042.85</v>
      </c>
      <c r="H168" s="209">
        <f t="shared" si="14"/>
        <v>220042.85</v>
      </c>
      <c r="I168" s="209">
        <f t="shared" si="15"/>
        <v>220042.85</v>
      </c>
      <c r="J168" s="208" t="s">
        <v>172</v>
      </c>
      <c r="K168" s="208" t="s">
        <v>90</v>
      </c>
      <c r="L168" s="36">
        <v>0</v>
      </c>
      <c r="M168" s="36"/>
      <c r="N168" s="36"/>
    </row>
    <row r="169" spans="1:15" ht="11.25" customHeight="1" x14ac:dyDescent="0.2">
      <c r="A169" s="50"/>
      <c r="B169" s="110"/>
      <c r="C169" s="106" t="s">
        <v>44</v>
      </c>
      <c r="D169" s="114">
        <v>4.6325000000000003</v>
      </c>
      <c r="E169" s="108"/>
      <c r="F169" s="27">
        <f>SUM(F140)</f>
        <v>45382</v>
      </c>
      <c r="G169" s="109">
        <v>40443.94</v>
      </c>
      <c r="H169" s="96">
        <f t="shared" si="14"/>
        <v>40443.94</v>
      </c>
      <c r="I169" s="96">
        <f t="shared" si="15"/>
        <v>40443.94</v>
      </c>
      <c r="J169" s="36">
        <v>356.7</v>
      </c>
      <c r="K169" s="103">
        <f>SUM(J169+L169+M169+N169)</f>
        <v>704.79</v>
      </c>
      <c r="L169" s="36">
        <v>348.09</v>
      </c>
      <c r="M169" s="36"/>
      <c r="N169" s="36"/>
    </row>
    <row r="170" spans="1:15" ht="11.25" customHeight="1" x14ac:dyDescent="0.2">
      <c r="A170" s="50"/>
      <c r="B170" s="214"/>
      <c r="C170" s="204" t="s">
        <v>45</v>
      </c>
      <c r="D170" s="205">
        <v>4.6325000000000003</v>
      </c>
      <c r="E170" s="211"/>
      <c r="F170" s="207">
        <f>SUM(F140)</f>
        <v>45382</v>
      </c>
      <c r="G170" s="212">
        <v>372346.98</v>
      </c>
      <c r="H170" s="209">
        <f t="shared" si="14"/>
        <v>372346.98</v>
      </c>
      <c r="I170" s="209">
        <f t="shared" si="15"/>
        <v>372346.98</v>
      </c>
      <c r="J170" s="208">
        <v>4216.58</v>
      </c>
      <c r="K170" s="210">
        <f>SUM(J170+L170+M170+N170)</f>
        <v>8499.56</v>
      </c>
      <c r="L170" s="36">
        <v>4282.9799999999996</v>
      </c>
      <c r="M170" s="36"/>
      <c r="N170" s="36"/>
    </row>
    <row r="171" spans="1:15" ht="11.25" customHeight="1" x14ac:dyDescent="0.2">
      <c r="A171" s="107"/>
      <c r="B171" s="105"/>
      <c r="C171" s="106" t="s">
        <v>46</v>
      </c>
      <c r="D171" s="114">
        <v>4.6325000000000003</v>
      </c>
      <c r="E171" s="108"/>
      <c r="F171" s="27">
        <f>SUM(F140)</f>
        <v>45382</v>
      </c>
      <c r="G171" s="109">
        <v>13433.51</v>
      </c>
      <c r="H171" s="96">
        <f t="shared" si="14"/>
        <v>13433.51</v>
      </c>
      <c r="I171" s="96">
        <f t="shared" si="15"/>
        <v>13433.51</v>
      </c>
      <c r="J171" s="36" t="s">
        <v>172</v>
      </c>
      <c r="K171" s="36" t="s">
        <v>90</v>
      </c>
      <c r="L171" s="36">
        <v>0</v>
      </c>
      <c r="M171" s="36"/>
      <c r="N171" s="36"/>
    </row>
    <row r="172" spans="1:15" ht="11.25" customHeight="1" x14ac:dyDescent="0.2">
      <c r="A172" s="50"/>
      <c r="B172" s="214"/>
      <c r="C172" s="204" t="s">
        <v>47</v>
      </c>
      <c r="D172" s="205">
        <v>4.6325000000000003</v>
      </c>
      <c r="E172" s="211"/>
      <c r="F172" s="207">
        <f>SUM(F140)</f>
        <v>45382</v>
      </c>
      <c r="G172" s="212">
        <v>250897.3</v>
      </c>
      <c r="H172" s="209">
        <f t="shared" si="14"/>
        <v>250897.3</v>
      </c>
      <c r="I172" s="209">
        <f t="shared" si="15"/>
        <v>250897.3</v>
      </c>
      <c r="J172" s="208">
        <v>6190</v>
      </c>
      <c r="K172" s="210">
        <f>SUM(J172+L172+M172+N172)</f>
        <v>22228.370000000003</v>
      </c>
      <c r="L172" s="36">
        <v>16038.37</v>
      </c>
      <c r="M172" s="36"/>
      <c r="N172" s="36"/>
    </row>
    <row r="173" spans="1:15" s="26" customFormat="1" ht="11.25" customHeight="1" x14ac:dyDescent="0.2">
      <c r="A173" s="107"/>
      <c r="B173" s="105"/>
      <c r="C173" s="106" t="s">
        <v>48</v>
      </c>
      <c r="D173" s="114">
        <v>4.6325000000000003</v>
      </c>
      <c r="E173" s="108"/>
      <c r="F173" s="27">
        <f>SUM(F140)</f>
        <v>45382</v>
      </c>
      <c r="G173" s="19">
        <v>112442.48</v>
      </c>
      <c r="H173" s="96">
        <f t="shared" si="14"/>
        <v>112442.48</v>
      </c>
      <c r="I173" s="96">
        <f t="shared" si="15"/>
        <v>112442.48</v>
      </c>
      <c r="J173" s="125">
        <v>1278.1300000000001</v>
      </c>
      <c r="K173" s="103">
        <f>SUM(J173+L173+M173+N173)</f>
        <v>2474.87</v>
      </c>
      <c r="L173" s="125">
        <v>1196.74</v>
      </c>
      <c r="M173" s="125"/>
      <c r="N173" s="125"/>
    </row>
    <row r="174" spans="1:15" s="26" customFormat="1" ht="11.25" x14ac:dyDescent="0.2">
      <c r="A174" s="50"/>
      <c r="B174" s="105"/>
      <c r="C174" s="111"/>
      <c r="D174" s="166"/>
      <c r="F174" s="34"/>
      <c r="G174" s="112">
        <f>SUM(G140:G173)</f>
        <v>17673250.330000006</v>
      </c>
      <c r="H174" s="112">
        <f>SUM(H140:H173)</f>
        <v>17672775.330000006</v>
      </c>
      <c r="I174" s="112">
        <f>SUM(I140:I173)</f>
        <v>17672775.330000006</v>
      </c>
      <c r="J174" s="112">
        <f>SUM(J140:J173)</f>
        <v>93439.1</v>
      </c>
      <c r="K174" s="241">
        <f>SUM(J174+L174+M174+N174)</f>
        <v>205947.43</v>
      </c>
      <c r="L174" s="113">
        <f>SUM(L140:L173)</f>
        <v>112508.32999999999</v>
      </c>
      <c r="M174" s="113"/>
      <c r="N174" s="113"/>
    </row>
    <row r="175" spans="1:15" s="26" customFormat="1" x14ac:dyDescent="0.2">
      <c r="A175" s="50"/>
      <c r="B175" s="105"/>
      <c r="C175" s="111"/>
      <c r="D175" s="166"/>
      <c r="F175" s="34"/>
      <c r="G175" s="19"/>
      <c r="H175" s="19"/>
      <c r="I175" s="19"/>
      <c r="J175" s="19"/>
      <c r="K175" s="161"/>
      <c r="L175" s="36"/>
      <c r="M175" s="36"/>
      <c r="N175" s="36"/>
    </row>
    <row r="176" spans="1:15" s="26" customFormat="1" x14ac:dyDescent="0.2">
      <c r="A176" s="63" t="s">
        <v>236</v>
      </c>
      <c r="B176" s="146"/>
      <c r="C176" s="85"/>
      <c r="D176" s="163"/>
      <c r="E176" s="22"/>
      <c r="F176" s="43"/>
      <c r="G176" s="83">
        <f>SUM(G174,G39:G99)</f>
        <v>111391796.16</v>
      </c>
      <c r="H176" s="83">
        <f>SUM(H174,H39:H99)</f>
        <v>110019948.75999998</v>
      </c>
      <c r="I176" s="83">
        <f>SUM(I174,I39:I99)</f>
        <v>110031838.49999999</v>
      </c>
      <c r="J176" s="83">
        <f>SUM(J174,J39:J99)</f>
        <v>1034279.4499999997</v>
      </c>
      <c r="K176" s="147">
        <f>SUM(J176+L176+M176+N176)</f>
        <v>1926101.91</v>
      </c>
      <c r="L176" s="83">
        <f>SUM(L174,L39:L99)</f>
        <v>891822.4600000002</v>
      </c>
      <c r="M176" s="118"/>
      <c r="N176" s="118"/>
    </row>
  </sheetData>
  <phoneticPr fontId="5" type="noConversion"/>
  <pageMargins left="1.0416666666666701E-2" right="0" top="0.23402777799999999" bottom="0.5" header="0.2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65"/>
  </cellWatches>
  <ignoredErrors>
    <ignoredError sqref="K174 K17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115"/>
  <sheetViews>
    <sheetView zoomScaleNormal="100" workbookViewId="0"/>
  </sheetViews>
  <sheetFormatPr defaultColWidth="9.140625" defaultRowHeight="12.75" outlineLevelRow="1" x14ac:dyDescent="0.2"/>
  <cols>
    <col min="1" max="1" width="21.7109375" style="26" customWidth="1"/>
    <col min="2" max="2" width="15" style="26" customWidth="1"/>
    <col min="3" max="3" width="11.5703125" style="115" customWidth="1"/>
    <col min="4" max="4" width="11.5703125" style="44" customWidth="1"/>
    <col min="5" max="5" width="2.28515625" style="26" customWidth="1"/>
    <col min="6" max="6" width="16.140625" style="19" bestFit="1" customWidth="1"/>
    <col min="7" max="7" width="9.42578125" style="19" bestFit="1" customWidth="1"/>
    <col min="8" max="8" width="17.5703125" style="19" customWidth="1"/>
    <col min="9" max="9" width="1.5703125" style="31" customWidth="1"/>
    <col min="10" max="10" width="16.140625" style="19" bestFit="1" customWidth="1"/>
    <col min="11" max="11" width="9.42578125" style="19" bestFit="1" customWidth="1"/>
    <col min="12" max="12" width="17.5703125" style="19" customWidth="1"/>
    <col min="13" max="13" width="1.42578125" style="19" customWidth="1"/>
    <col min="14" max="14" width="16.28515625" style="60" customWidth="1"/>
  </cols>
  <sheetData>
    <row r="1" spans="1:16" x14ac:dyDescent="0.2">
      <c r="A1"/>
      <c r="B1" s="29"/>
      <c r="I1" s="59"/>
      <c r="M1" s="57"/>
    </row>
    <row r="2" spans="1:16" s="47" customFormat="1" x14ac:dyDescent="0.2">
      <c r="B2" s="49"/>
      <c r="C2" s="51"/>
      <c r="D2" s="122"/>
      <c r="E2" s="46"/>
      <c r="F2" s="37"/>
      <c r="G2" s="121">
        <v>45261</v>
      </c>
      <c r="H2" s="37"/>
      <c r="I2" s="54"/>
      <c r="J2" s="37"/>
      <c r="K2" s="121">
        <v>45352</v>
      </c>
      <c r="L2" s="37"/>
      <c r="M2" s="54"/>
      <c r="N2" s="160"/>
    </row>
    <row r="3" spans="1:16" s="47" customFormat="1" x14ac:dyDescent="0.2">
      <c r="A3" s="46" t="s">
        <v>49</v>
      </c>
      <c r="B3" s="50" t="s">
        <v>18</v>
      </c>
      <c r="C3" s="51" t="s">
        <v>19</v>
      </c>
      <c r="D3" s="122" t="s">
        <v>50</v>
      </c>
      <c r="E3" s="46"/>
      <c r="F3" s="37" t="s">
        <v>51</v>
      </c>
      <c r="G3" s="35" t="s">
        <v>52</v>
      </c>
      <c r="H3" s="37"/>
      <c r="I3" s="54"/>
      <c r="J3" s="37" t="s">
        <v>51</v>
      </c>
      <c r="K3" s="35" t="s">
        <v>52</v>
      </c>
      <c r="L3" s="37"/>
      <c r="M3" s="54"/>
      <c r="N3" s="160" t="s">
        <v>53</v>
      </c>
    </row>
    <row r="4" spans="1:16" s="47" customFormat="1" ht="13.5" customHeight="1" x14ac:dyDescent="0.2">
      <c r="A4" s="46"/>
      <c r="B4" s="50" t="s">
        <v>25</v>
      </c>
      <c r="C4" s="51" t="s">
        <v>26</v>
      </c>
      <c r="D4" s="122" t="s">
        <v>54</v>
      </c>
      <c r="E4" s="46"/>
      <c r="F4" s="37" t="s">
        <v>55</v>
      </c>
      <c r="G4" s="35" t="s">
        <v>56</v>
      </c>
      <c r="H4" s="37" t="s">
        <v>57</v>
      </c>
      <c r="I4" s="54"/>
      <c r="J4" s="37" t="s">
        <v>55</v>
      </c>
      <c r="K4" s="35" t="s">
        <v>56</v>
      </c>
      <c r="L4" s="37" t="s">
        <v>57</v>
      </c>
      <c r="M4" s="54"/>
      <c r="N4" s="160" t="s">
        <v>16</v>
      </c>
    </row>
    <row r="5" spans="1:16" s="47" customFormat="1" ht="5.25" customHeight="1" x14ac:dyDescent="0.2">
      <c r="A5" s="52"/>
      <c r="B5" s="53"/>
      <c r="C5" s="56"/>
      <c r="D5" s="141"/>
      <c r="E5" s="52"/>
      <c r="F5" s="54"/>
      <c r="G5" s="55"/>
      <c r="H5" s="54"/>
      <c r="I5" s="54"/>
      <c r="J5" s="54"/>
      <c r="K5" s="55"/>
      <c r="L5" s="54"/>
      <c r="M5" s="54"/>
      <c r="N5" s="61"/>
    </row>
    <row r="6" spans="1:16" outlineLevel="1" x14ac:dyDescent="0.2">
      <c r="A6" s="26" t="s">
        <v>30</v>
      </c>
      <c r="B6" s="26" t="s">
        <v>110</v>
      </c>
      <c r="C6" s="138"/>
      <c r="D6" s="34">
        <v>45382</v>
      </c>
      <c r="E6" s="32"/>
      <c r="F6" s="19">
        <v>22556062.140000001</v>
      </c>
      <c r="G6" s="234">
        <f>+H6/F6</f>
        <v>1</v>
      </c>
      <c r="H6" s="19">
        <f t="shared" ref="H6:H13" si="0">SUM(F6)</f>
        <v>22556062.140000001</v>
      </c>
      <c r="I6" s="59" t="s">
        <v>59</v>
      </c>
      <c r="J6" s="19">
        <v>7066949.2699999996</v>
      </c>
      <c r="K6" s="234">
        <f>+L6/J6</f>
        <v>1</v>
      </c>
      <c r="L6" s="19">
        <f t="shared" ref="L6:L13" si="1">SUM(J6)</f>
        <v>7066949.2699999996</v>
      </c>
      <c r="M6" s="57"/>
      <c r="N6" s="94"/>
    </row>
    <row r="7" spans="1:16" outlineLevel="1" x14ac:dyDescent="0.2">
      <c r="B7" s="168" t="s">
        <v>58</v>
      </c>
      <c r="C7" s="174"/>
      <c r="D7" s="170">
        <v>45382</v>
      </c>
      <c r="E7" s="171"/>
      <c r="F7" s="175">
        <v>800</v>
      </c>
      <c r="G7" s="173">
        <f t="shared" ref="G7:G35" si="2">+H7/F7</f>
        <v>1</v>
      </c>
      <c r="H7" s="175">
        <f t="shared" si="0"/>
        <v>800</v>
      </c>
      <c r="I7" s="59"/>
      <c r="J7" s="175">
        <v>800</v>
      </c>
      <c r="K7" s="173">
        <f t="shared" ref="K7:K54" si="3">+L7/J7</f>
        <v>1</v>
      </c>
      <c r="L7" s="175">
        <f t="shared" si="1"/>
        <v>800</v>
      </c>
      <c r="M7" s="57"/>
      <c r="N7" s="94"/>
    </row>
    <row r="8" spans="1:16" outlineLevel="1" x14ac:dyDescent="0.2">
      <c r="B8" s="26" t="s">
        <v>104</v>
      </c>
      <c r="C8" s="138"/>
      <c r="D8" s="34">
        <v>45382</v>
      </c>
      <c r="E8" s="32"/>
      <c r="F8" s="19">
        <v>8000000</v>
      </c>
      <c r="G8" s="76">
        <f t="shared" si="2"/>
        <v>1</v>
      </c>
      <c r="H8" s="19">
        <f t="shared" si="0"/>
        <v>8000000</v>
      </c>
      <c r="I8" s="59"/>
      <c r="J8" s="19">
        <v>20000000</v>
      </c>
      <c r="K8" s="76">
        <f t="shared" si="3"/>
        <v>1</v>
      </c>
      <c r="L8" s="19">
        <f t="shared" si="1"/>
        <v>20000000</v>
      </c>
      <c r="M8" s="57"/>
      <c r="N8" s="94"/>
    </row>
    <row r="9" spans="1:16" outlineLevel="1" x14ac:dyDescent="0.2">
      <c r="B9" s="168" t="s">
        <v>180</v>
      </c>
      <c r="C9" s="174"/>
      <c r="D9" s="170">
        <v>45382</v>
      </c>
      <c r="E9" s="171"/>
      <c r="F9" s="175">
        <v>20957.830000000002</v>
      </c>
      <c r="G9" s="173">
        <f t="shared" si="2"/>
        <v>1</v>
      </c>
      <c r="H9" s="175">
        <f t="shared" si="0"/>
        <v>20957.830000000002</v>
      </c>
      <c r="I9" s="59" t="s">
        <v>59</v>
      </c>
      <c r="J9" s="175">
        <v>21236.959999999999</v>
      </c>
      <c r="K9" s="173">
        <f t="shared" si="3"/>
        <v>1</v>
      </c>
      <c r="L9" s="175">
        <f t="shared" si="1"/>
        <v>21236.959999999999</v>
      </c>
      <c r="M9" s="57"/>
      <c r="N9" s="94"/>
    </row>
    <row r="10" spans="1:16" outlineLevel="1" x14ac:dyDescent="0.2">
      <c r="B10" s="26" t="s">
        <v>207</v>
      </c>
      <c r="C10" s="138"/>
      <c r="D10" s="34">
        <v>45408</v>
      </c>
      <c r="E10" s="32"/>
      <c r="F10" s="19">
        <v>10000000</v>
      </c>
      <c r="G10" s="76">
        <f t="shared" si="2"/>
        <v>1</v>
      </c>
      <c r="H10" s="19">
        <f t="shared" si="0"/>
        <v>10000000</v>
      </c>
      <c r="I10" s="59" t="s">
        <v>59</v>
      </c>
      <c r="J10" s="19">
        <v>10000000</v>
      </c>
      <c r="K10" s="76">
        <f t="shared" si="3"/>
        <v>1</v>
      </c>
      <c r="L10" s="19">
        <f t="shared" si="1"/>
        <v>10000000</v>
      </c>
      <c r="M10" s="57"/>
      <c r="N10" s="94"/>
    </row>
    <row r="11" spans="1:16" outlineLevel="1" x14ac:dyDescent="0.2">
      <c r="B11" s="168" t="s">
        <v>207</v>
      </c>
      <c r="C11" s="174"/>
      <c r="D11" s="170">
        <v>45426</v>
      </c>
      <c r="E11" s="171"/>
      <c r="F11" s="175">
        <v>0</v>
      </c>
      <c r="G11" s="173">
        <v>0</v>
      </c>
      <c r="H11" s="175">
        <f t="shared" si="0"/>
        <v>0</v>
      </c>
      <c r="I11" s="59" t="s">
        <v>59</v>
      </c>
      <c r="J11" s="175">
        <v>10000000</v>
      </c>
      <c r="K11" s="173">
        <f t="shared" si="3"/>
        <v>1</v>
      </c>
      <c r="L11" s="175">
        <f t="shared" si="1"/>
        <v>10000000</v>
      </c>
      <c r="M11" s="57"/>
      <c r="N11" s="94"/>
    </row>
    <row r="12" spans="1:16" outlineLevel="1" x14ac:dyDescent="0.2">
      <c r="B12" s="26" t="s">
        <v>207</v>
      </c>
      <c r="C12" s="138"/>
      <c r="D12" s="34">
        <v>45467</v>
      </c>
      <c r="E12" s="32"/>
      <c r="F12" s="19">
        <v>0</v>
      </c>
      <c r="G12" s="234">
        <v>0</v>
      </c>
      <c r="H12" s="19">
        <f t="shared" si="0"/>
        <v>0</v>
      </c>
      <c r="I12" s="59"/>
      <c r="J12" s="19">
        <v>5000000</v>
      </c>
      <c r="K12" s="234">
        <f t="shared" si="3"/>
        <v>1</v>
      </c>
      <c r="L12" s="19">
        <f t="shared" si="1"/>
        <v>5000000</v>
      </c>
      <c r="M12" s="57"/>
      <c r="N12" s="94"/>
    </row>
    <row r="13" spans="1:16" outlineLevel="1" x14ac:dyDescent="0.2">
      <c r="B13" s="168" t="s">
        <v>154</v>
      </c>
      <c r="C13" s="169"/>
      <c r="D13" s="170">
        <v>45382</v>
      </c>
      <c r="E13" s="171"/>
      <c r="F13" s="172">
        <v>419.76</v>
      </c>
      <c r="G13" s="173">
        <f t="shared" si="2"/>
        <v>1</v>
      </c>
      <c r="H13" s="175">
        <f t="shared" si="0"/>
        <v>419.76</v>
      </c>
      <c r="I13" s="59" t="s">
        <v>59</v>
      </c>
      <c r="J13" s="172">
        <v>461064.55</v>
      </c>
      <c r="K13" s="173">
        <f t="shared" si="3"/>
        <v>1</v>
      </c>
      <c r="L13" s="175">
        <f t="shared" si="1"/>
        <v>461064.55</v>
      </c>
      <c r="M13" s="57"/>
      <c r="N13" s="94"/>
    </row>
    <row r="14" spans="1:16" ht="11.25" customHeight="1" outlineLevel="1" x14ac:dyDescent="0.2">
      <c r="B14" s="26" t="s">
        <v>208</v>
      </c>
      <c r="C14" s="115" t="s">
        <v>185</v>
      </c>
      <c r="D14" s="34">
        <v>45310</v>
      </c>
      <c r="E14" s="32"/>
      <c r="F14" s="36">
        <v>241000</v>
      </c>
      <c r="G14" s="234">
        <f t="shared" si="2"/>
        <v>1</v>
      </c>
      <c r="H14" s="36">
        <v>241000</v>
      </c>
      <c r="I14" s="59"/>
      <c r="J14" s="36">
        <v>0</v>
      </c>
      <c r="K14" s="234">
        <v>0</v>
      </c>
      <c r="L14" s="36">
        <v>0</v>
      </c>
      <c r="M14" s="57"/>
      <c r="N14" s="94"/>
      <c r="P14" s="87"/>
    </row>
    <row r="15" spans="1:16" outlineLevel="1" x14ac:dyDescent="0.2">
      <c r="B15" s="168" t="s">
        <v>147</v>
      </c>
      <c r="C15" s="169" t="s">
        <v>148</v>
      </c>
      <c r="D15" s="170">
        <v>45334</v>
      </c>
      <c r="E15" s="171"/>
      <c r="F15" s="172">
        <v>245000</v>
      </c>
      <c r="G15" s="173">
        <f t="shared" si="2"/>
        <v>0.99753000000000003</v>
      </c>
      <c r="H15" s="172">
        <v>244394.85</v>
      </c>
      <c r="I15" s="59" t="s">
        <v>59</v>
      </c>
      <c r="J15" s="172">
        <v>0</v>
      </c>
      <c r="K15" s="173">
        <v>0</v>
      </c>
      <c r="L15" s="172">
        <v>0</v>
      </c>
      <c r="M15" s="57"/>
      <c r="N15" s="94"/>
    </row>
    <row r="16" spans="1:16" outlineLevel="1" x14ac:dyDescent="0.2">
      <c r="B16" s="26" t="s">
        <v>159</v>
      </c>
      <c r="C16" s="115" t="s">
        <v>150</v>
      </c>
      <c r="D16" s="34">
        <v>45334</v>
      </c>
      <c r="E16" s="32"/>
      <c r="F16" s="36">
        <v>249000</v>
      </c>
      <c r="G16" s="234">
        <f t="shared" si="2"/>
        <v>0.99763999999999997</v>
      </c>
      <c r="H16" s="36">
        <v>248412.36</v>
      </c>
      <c r="I16" s="59" t="s">
        <v>59</v>
      </c>
      <c r="J16" s="36">
        <v>0</v>
      </c>
      <c r="K16" s="234">
        <v>0</v>
      </c>
      <c r="L16" s="36">
        <v>0</v>
      </c>
      <c r="M16" s="57"/>
      <c r="N16" s="94"/>
    </row>
    <row r="17" spans="2:16" outlineLevel="1" x14ac:dyDescent="0.2">
      <c r="B17" s="168" t="s">
        <v>209</v>
      </c>
      <c r="C17" s="169" t="s">
        <v>187</v>
      </c>
      <c r="D17" s="170">
        <v>45345</v>
      </c>
      <c r="E17" s="171"/>
      <c r="F17" s="172">
        <v>230000</v>
      </c>
      <c r="G17" s="173">
        <f t="shared" si="2"/>
        <v>1</v>
      </c>
      <c r="H17" s="172">
        <v>230000</v>
      </c>
      <c r="I17" s="59"/>
      <c r="J17" s="172">
        <v>0</v>
      </c>
      <c r="K17" s="173">
        <v>0</v>
      </c>
      <c r="L17" s="172">
        <v>0</v>
      </c>
      <c r="M17" s="57"/>
      <c r="N17" s="94"/>
    </row>
    <row r="18" spans="2:16" outlineLevel="1" x14ac:dyDescent="0.2">
      <c r="B18" s="26" t="s">
        <v>210</v>
      </c>
      <c r="C18" s="115" t="s">
        <v>189</v>
      </c>
      <c r="D18" s="34">
        <v>45351</v>
      </c>
      <c r="E18" s="32"/>
      <c r="F18" s="36">
        <v>229000</v>
      </c>
      <c r="G18" s="234">
        <f t="shared" si="2"/>
        <v>1</v>
      </c>
      <c r="H18" s="36">
        <v>229000</v>
      </c>
      <c r="I18" s="59"/>
      <c r="J18" s="36">
        <v>0</v>
      </c>
      <c r="K18" s="234">
        <v>0</v>
      </c>
      <c r="L18" s="36">
        <v>0</v>
      </c>
      <c r="M18" s="57"/>
      <c r="N18" s="94"/>
    </row>
    <row r="19" spans="2:16" outlineLevel="1" x14ac:dyDescent="0.2">
      <c r="B19" s="168" t="s">
        <v>132</v>
      </c>
      <c r="C19" s="169" t="s">
        <v>151</v>
      </c>
      <c r="D19" s="170">
        <v>45351</v>
      </c>
      <c r="E19" s="171"/>
      <c r="F19" s="172">
        <v>1000000</v>
      </c>
      <c r="G19" s="173">
        <f t="shared" si="2"/>
        <v>0.99487000000000003</v>
      </c>
      <c r="H19" s="172">
        <v>994870</v>
      </c>
      <c r="I19" s="59" t="s">
        <v>59</v>
      </c>
      <c r="J19" s="172">
        <v>0</v>
      </c>
      <c r="K19" s="173">
        <v>0</v>
      </c>
      <c r="L19" s="172">
        <v>0</v>
      </c>
      <c r="M19" s="57"/>
      <c r="N19" s="94"/>
    </row>
    <row r="20" spans="2:16" outlineLevel="1" x14ac:dyDescent="0.2">
      <c r="B20" s="26" t="s">
        <v>211</v>
      </c>
      <c r="C20" s="115" t="s">
        <v>191</v>
      </c>
      <c r="D20" s="34">
        <v>45401</v>
      </c>
      <c r="E20" s="32"/>
      <c r="F20" s="36">
        <v>238000</v>
      </c>
      <c r="G20" s="234">
        <f t="shared" si="2"/>
        <v>1</v>
      </c>
      <c r="H20" s="36">
        <v>238000</v>
      </c>
      <c r="I20" s="59"/>
      <c r="J20" s="36">
        <v>238000</v>
      </c>
      <c r="K20" s="234">
        <f t="shared" ref="K20:K44" si="4">+L20/J20</f>
        <v>1</v>
      </c>
      <c r="L20" s="36">
        <v>238000</v>
      </c>
      <c r="M20" s="57"/>
      <c r="N20" s="94"/>
    </row>
    <row r="21" spans="2:16" outlineLevel="1" x14ac:dyDescent="0.2">
      <c r="B21" s="168" t="s">
        <v>136</v>
      </c>
      <c r="C21" s="169" t="s">
        <v>135</v>
      </c>
      <c r="D21" s="170">
        <v>45432</v>
      </c>
      <c r="E21" s="171"/>
      <c r="F21" s="172">
        <v>246000</v>
      </c>
      <c r="G21" s="173">
        <f t="shared" si="2"/>
        <v>0.99168999999999996</v>
      </c>
      <c r="H21" s="172">
        <v>243955.74</v>
      </c>
      <c r="I21" s="59" t="s">
        <v>59</v>
      </c>
      <c r="J21" s="172">
        <v>246000</v>
      </c>
      <c r="K21" s="173">
        <f t="shared" si="4"/>
        <v>0.99663999999999997</v>
      </c>
      <c r="L21" s="172">
        <v>245173.44</v>
      </c>
      <c r="M21" s="57"/>
      <c r="N21" s="94"/>
      <c r="P21" s="87"/>
    </row>
    <row r="22" spans="2:16" outlineLevel="1" x14ac:dyDescent="0.2">
      <c r="B22" s="26" t="s">
        <v>212</v>
      </c>
      <c r="C22" s="115" t="s">
        <v>192</v>
      </c>
      <c r="D22" s="34">
        <v>45436</v>
      </c>
      <c r="E22" s="32"/>
      <c r="F22" s="36">
        <v>229000</v>
      </c>
      <c r="G22" s="234">
        <f t="shared" si="2"/>
        <v>1</v>
      </c>
      <c r="H22" s="36">
        <v>229000</v>
      </c>
      <c r="I22" s="59"/>
      <c r="J22" s="36">
        <v>229000</v>
      </c>
      <c r="K22" s="234">
        <f t="shared" si="4"/>
        <v>1</v>
      </c>
      <c r="L22" s="36">
        <v>229000</v>
      </c>
      <c r="M22" s="57"/>
      <c r="N22" s="94"/>
      <c r="P22" s="87"/>
    </row>
    <row r="23" spans="2:16" outlineLevel="1" x14ac:dyDescent="0.2">
      <c r="B23" s="26" t="s">
        <v>213</v>
      </c>
      <c r="C23" s="169" t="s">
        <v>195</v>
      </c>
      <c r="D23" s="170">
        <v>45436</v>
      </c>
      <c r="E23" s="171"/>
      <c r="F23" s="172">
        <v>230000</v>
      </c>
      <c r="G23" s="173">
        <f t="shared" si="2"/>
        <v>0.99965999999999999</v>
      </c>
      <c r="H23" s="172">
        <v>229921.8</v>
      </c>
      <c r="I23" s="59" t="s">
        <v>59</v>
      </c>
      <c r="J23" s="172">
        <v>230000</v>
      </c>
      <c r="K23" s="173">
        <f t="shared" si="4"/>
        <v>0.99947826086956526</v>
      </c>
      <c r="L23" s="172">
        <v>229880</v>
      </c>
      <c r="M23" s="57"/>
      <c r="N23" s="94"/>
      <c r="P23" s="87"/>
    </row>
    <row r="24" spans="2:16" outlineLevel="1" x14ac:dyDescent="0.2">
      <c r="B24" s="26" t="s">
        <v>153</v>
      </c>
      <c r="C24" s="115" t="s">
        <v>152</v>
      </c>
      <c r="D24" s="34">
        <v>45527</v>
      </c>
      <c r="E24" s="32"/>
      <c r="F24" s="36">
        <v>1500000</v>
      </c>
      <c r="G24" s="234">
        <f t="shared" si="2"/>
        <v>0.98956999999999995</v>
      </c>
      <c r="H24" s="36">
        <v>1484355</v>
      </c>
      <c r="I24" s="59" t="s">
        <v>59</v>
      </c>
      <c r="J24" s="36">
        <v>1500000</v>
      </c>
      <c r="K24" s="234">
        <f t="shared" si="4"/>
        <v>0.99241000000000001</v>
      </c>
      <c r="L24" s="36">
        <v>1488615</v>
      </c>
      <c r="M24" s="57"/>
      <c r="N24" s="94"/>
    </row>
    <row r="25" spans="2:16" outlineLevel="1" x14ac:dyDescent="0.2">
      <c r="B25" s="168" t="s">
        <v>132</v>
      </c>
      <c r="C25" s="169" t="s">
        <v>231</v>
      </c>
      <c r="D25" s="170">
        <v>45626</v>
      </c>
      <c r="E25" s="171"/>
      <c r="F25" s="172">
        <v>951000</v>
      </c>
      <c r="G25" s="173">
        <v>0</v>
      </c>
      <c r="H25" s="172">
        <v>922393.92</v>
      </c>
      <c r="I25" s="59"/>
      <c r="J25" s="172">
        <v>951000</v>
      </c>
      <c r="K25" s="173">
        <f t="shared" si="4"/>
        <v>0.97581000000000007</v>
      </c>
      <c r="L25" s="172">
        <v>927995.31</v>
      </c>
      <c r="M25" s="57"/>
      <c r="N25" s="94"/>
    </row>
    <row r="26" spans="2:16" outlineLevel="1" x14ac:dyDescent="0.2">
      <c r="B26" s="26" t="s">
        <v>245</v>
      </c>
      <c r="C26" s="115" t="s">
        <v>238</v>
      </c>
      <c r="D26" s="34">
        <v>45708</v>
      </c>
      <c r="E26" s="32"/>
      <c r="F26" s="36">
        <v>0</v>
      </c>
      <c r="G26" s="234">
        <v>0</v>
      </c>
      <c r="H26" s="36">
        <v>0</v>
      </c>
      <c r="I26" s="59"/>
      <c r="J26" s="36">
        <v>249000</v>
      </c>
      <c r="K26" s="234">
        <f t="shared" si="4"/>
        <v>1</v>
      </c>
      <c r="L26" s="36">
        <v>249000</v>
      </c>
      <c r="M26" s="57"/>
      <c r="N26" s="94"/>
    </row>
    <row r="27" spans="2:16" outlineLevel="1" x14ac:dyDescent="0.2">
      <c r="B27" s="168" t="s">
        <v>239</v>
      </c>
      <c r="C27" s="169" t="s">
        <v>240</v>
      </c>
      <c r="D27" s="170">
        <v>45709</v>
      </c>
      <c r="E27" s="171"/>
      <c r="F27" s="172">
        <v>0</v>
      </c>
      <c r="G27" s="173">
        <v>0</v>
      </c>
      <c r="H27" s="172">
        <v>0</v>
      </c>
      <c r="I27" s="59"/>
      <c r="J27" s="172">
        <v>238000</v>
      </c>
      <c r="K27" s="173">
        <f t="shared" si="4"/>
        <v>1</v>
      </c>
      <c r="L27" s="172">
        <v>238000</v>
      </c>
      <c r="M27" s="57"/>
      <c r="N27" s="94"/>
    </row>
    <row r="28" spans="2:16" outlineLevel="1" x14ac:dyDescent="0.2">
      <c r="B28" s="26" t="s">
        <v>173</v>
      </c>
      <c r="C28" s="115" t="s">
        <v>174</v>
      </c>
      <c r="D28" s="34">
        <v>45733</v>
      </c>
      <c r="E28" s="32"/>
      <c r="F28" s="36">
        <v>249000</v>
      </c>
      <c r="G28" s="234">
        <f t="shared" si="2"/>
        <v>1.002</v>
      </c>
      <c r="H28" s="36">
        <v>249498</v>
      </c>
      <c r="I28" s="59" t="s">
        <v>59</v>
      </c>
      <c r="J28" s="36">
        <v>249000</v>
      </c>
      <c r="K28" s="234">
        <f t="shared" si="4"/>
        <v>1.0013300000000001</v>
      </c>
      <c r="L28" s="36">
        <v>249331.17</v>
      </c>
      <c r="M28" s="57"/>
      <c r="N28" s="94"/>
    </row>
    <row r="29" spans="2:16" outlineLevel="1" x14ac:dyDescent="0.2">
      <c r="B29" s="168" t="s">
        <v>175</v>
      </c>
      <c r="C29" s="169">
        <v>254673278</v>
      </c>
      <c r="D29" s="170">
        <v>45737</v>
      </c>
      <c r="E29" s="171"/>
      <c r="F29" s="172">
        <v>243000</v>
      </c>
      <c r="G29" s="173">
        <f t="shared" si="2"/>
        <v>1.00196</v>
      </c>
      <c r="H29" s="172">
        <v>243476.28</v>
      </c>
      <c r="I29" s="59" t="s">
        <v>59</v>
      </c>
      <c r="J29" s="172">
        <v>243000</v>
      </c>
      <c r="K29" s="173">
        <f t="shared" si="4"/>
        <v>1.00109</v>
      </c>
      <c r="L29" s="172">
        <v>243264.87</v>
      </c>
      <c r="M29" s="57"/>
      <c r="N29" s="94"/>
    </row>
    <row r="30" spans="2:16" outlineLevel="1" x14ac:dyDescent="0.2">
      <c r="B30" s="26" t="s">
        <v>176</v>
      </c>
      <c r="C30" s="115" t="s">
        <v>177</v>
      </c>
      <c r="D30" s="34">
        <v>45743</v>
      </c>
      <c r="E30" s="32"/>
      <c r="F30" s="36">
        <v>249000</v>
      </c>
      <c r="G30" s="234">
        <f t="shared" si="2"/>
        <v>1.0024500000000001</v>
      </c>
      <c r="H30" s="36">
        <v>249610.05</v>
      </c>
      <c r="I30" s="59" t="s">
        <v>59</v>
      </c>
      <c r="J30" s="36">
        <v>249000</v>
      </c>
      <c r="K30" s="234">
        <f t="shared" si="4"/>
        <v>1.00166</v>
      </c>
      <c r="L30" s="36">
        <v>249413.34</v>
      </c>
      <c r="M30" s="57"/>
      <c r="N30" s="94"/>
    </row>
    <row r="31" spans="2:16" outlineLevel="1" x14ac:dyDescent="0.2">
      <c r="B31" s="168" t="s">
        <v>181</v>
      </c>
      <c r="C31" s="169" t="s">
        <v>179</v>
      </c>
      <c r="D31" s="170">
        <v>45743</v>
      </c>
      <c r="E31" s="171"/>
      <c r="F31" s="172">
        <v>243000</v>
      </c>
      <c r="G31" s="173">
        <f t="shared" si="2"/>
        <v>1.00074</v>
      </c>
      <c r="H31" s="172">
        <v>243179.82</v>
      </c>
      <c r="I31" s="59" t="s">
        <v>59</v>
      </c>
      <c r="J31" s="172">
        <v>243000</v>
      </c>
      <c r="K31" s="173">
        <f t="shared" si="4"/>
        <v>1.0001</v>
      </c>
      <c r="L31" s="172">
        <v>243024.3</v>
      </c>
      <c r="M31" s="57"/>
      <c r="N31" s="94"/>
    </row>
    <row r="32" spans="2:16" outlineLevel="1" x14ac:dyDescent="0.2">
      <c r="B32" s="26" t="s">
        <v>132</v>
      </c>
      <c r="C32" s="115" t="s">
        <v>219</v>
      </c>
      <c r="D32" s="34">
        <v>45884</v>
      </c>
      <c r="E32" s="32"/>
      <c r="F32" s="36">
        <v>998000</v>
      </c>
      <c r="G32" s="234">
        <f t="shared" si="2"/>
        <v>0.98023000000000005</v>
      </c>
      <c r="H32" s="36">
        <v>978269.54</v>
      </c>
      <c r="I32" s="59" t="s">
        <v>59</v>
      </c>
      <c r="J32" s="36">
        <v>998000</v>
      </c>
      <c r="K32" s="234">
        <f t="shared" si="4"/>
        <v>0.97733999999999999</v>
      </c>
      <c r="L32" s="36">
        <v>975385.32</v>
      </c>
      <c r="M32" s="57"/>
      <c r="N32" s="94"/>
    </row>
    <row r="33" spans="1:16" outlineLevel="1" x14ac:dyDescent="0.2">
      <c r="B33" s="168" t="s">
        <v>246</v>
      </c>
      <c r="C33" s="169" t="s">
        <v>241</v>
      </c>
      <c r="D33" s="170">
        <v>45890</v>
      </c>
      <c r="E33" s="171"/>
      <c r="F33" s="172">
        <v>0</v>
      </c>
      <c r="G33" s="173">
        <v>0</v>
      </c>
      <c r="H33" s="172">
        <v>0</v>
      </c>
      <c r="I33" s="59"/>
      <c r="J33" s="172">
        <v>244000</v>
      </c>
      <c r="K33" s="173">
        <f t="shared" si="4"/>
        <v>0.99789000000000005</v>
      </c>
      <c r="L33" s="172">
        <v>243485.16</v>
      </c>
      <c r="M33" s="57"/>
      <c r="N33" s="94"/>
    </row>
    <row r="34" spans="1:16" outlineLevel="1" x14ac:dyDescent="0.2">
      <c r="B34" s="26" t="s">
        <v>229</v>
      </c>
      <c r="C34" s="115" t="s">
        <v>221</v>
      </c>
      <c r="D34" s="34">
        <v>45894</v>
      </c>
      <c r="E34" s="32"/>
      <c r="F34" s="36">
        <v>243000</v>
      </c>
      <c r="G34" s="234">
        <f t="shared" si="2"/>
        <v>1.00187</v>
      </c>
      <c r="H34" s="36">
        <v>243454.41</v>
      </c>
      <c r="I34" s="59" t="s">
        <v>59</v>
      </c>
      <c r="J34" s="36">
        <v>243000</v>
      </c>
      <c r="K34" s="234">
        <f t="shared" si="4"/>
        <v>1.00074</v>
      </c>
      <c r="L34" s="36">
        <v>243179.82</v>
      </c>
      <c r="M34" s="57"/>
      <c r="N34" s="94"/>
    </row>
    <row r="35" spans="1:16" outlineLevel="1" x14ac:dyDescent="0.2">
      <c r="B35" s="168" t="s">
        <v>222</v>
      </c>
      <c r="C35" s="169" t="s">
        <v>223</v>
      </c>
      <c r="D35" s="170">
        <v>45894</v>
      </c>
      <c r="E35" s="171"/>
      <c r="F35" s="172">
        <v>243000</v>
      </c>
      <c r="G35" s="173">
        <f t="shared" si="2"/>
        <v>1.00095</v>
      </c>
      <c r="H35" s="172">
        <v>243230.85</v>
      </c>
      <c r="I35" s="59" t="s">
        <v>59</v>
      </c>
      <c r="J35" s="172">
        <v>243000</v>
      </c>
      <c r="K35" s="173">
        <f t="shared" si="4"/>
        <v>0.99992999999999999</v>
      </c>
      <c r="L35" s="172">
        <v>242982.99</v>
      </c>
      <c r="M35" s="57"/>
      <c r="N35" s="94"/>
    </row>
    <row r="36" spans="1:16" outlineLevel="1" x14ac:dyDescent="0.2">
      <c r="B36" s="26" t="s">
        <v>247</v>
      </c>
      <c r="C36" s="115" t="s">
        <v>244</v>
      </c>
      <c r="D36" s="34">
        <v>46073</v>
      </c>
      <c r="E36" s="32"/>
      <c r="F36" s="36">
        <v>0</v>
      </c>
      <c r="G36" s="234">
        <v>0</v>
      </c>
      <c r="H36" s="36">
        <v>0</v>
      </c>
      <c r="I36" s="59"/>
      <c r="J36" s="36">
        <v>244000</v>
      </c>
      <c r="K36" s="234">
        <f t="shared" si="4"/>
        <v>0.99585999999999997</v>
      </c>
      <c r="L36" s="36">
        <v>242989.84</v>
      </c>
      <c r="M36" s="57"/>
      <c r="N36" s="94"/>
    </row>
    <row r="37" spans="1:16" outlineLevel="1" x14ac:dyDescent="0.2">
      <c r="B37" s="176" t="s">
        <v>138</v>
      </c>
      <c r="C37" s="143" t="s">
        <v>139</v>
      </c>
      <c r="D37" s="177">
        <v>45148</v>
      </c>
      <c r="E37" s="178"/>
      <c r="F37" s="142">
        <v>0</v>
      </c>
      <c r="G37" s="179">
        <v>0</v>
      </c>
      <c r="H37" s="142">
        <v>0</v>
      </c>
      <c r="I37" s="59" t="s">
        <v>59</v>
      </c>
      <c r="J37" s="36"/>
      <c r="K37" s="76"/>
      <c r="L37" s="36"/>
      <c r="M37" s="57"/>
      <c r="N37" s="94"/>
    </row>
    <row r="38" spans="1:16" outlineLevel="1" x14ac:dyDescent="0.2">
      <c r="B38" s="176" t="s">
        <v>140</v>
      </c>
      <c r="C38" s="143" t="s">
        <v>141</v>
      </c>
      <c r="D38" s="177">
        <v>45148</v>
      </c>
      <c r="E38" s="178"/>
      <c r="F38" s="142">
        <v>0</v>
      </c>
      <c r="G38" s="179">
        <v>0</v>
      </c>
      <c r="H38" s="142">
        <v>0</v>
      </c>
      <c r="I38" s="59" t="s">
        <v>59</v>
      </c>
      <c r="J38" s="36"/>
      <c r="K38" s="76"/>
      <c r="L38" s="36"/>
      <c r="M38" s="57"/>
      <c r="N38" s="94"/>
    </row>
    <row r="39" spans="1:16" outlineLevel="1" x14ac:dyDescent="0.2">
      <c r="B39" s="176" t="s">
        <v>155</v>
      </c>
      <c r="C39" s="143" t="s">
        <v>142</v>
      </c>
      <c r="D39" s="177">
        <v>45148</v>
      </c>
      <c r="E39" s="178"/>
      <c r="F39" s="142">
        <v>0</v>
      </c>
      <c r="G39" s="179">
        <v>0</v>
      </c>
      <c r="H39" s="142">
        <v>0</v>
      </c>
      <c r="I39" s="59" t="s">
        <v>59</v>
      </c>
      <c r="J39" s="36"/>
      <c r="K39" s="76"/>
      <c r="L39" s="36"/>
      <c r="M39" s="57"/>
      <c r="N39" s="94"/>
    </row>
    <row r="40" spans="1:16" outlineLevel="1" x14ac:dyDescent="0.2">
      <c r="B40" s="176" t="s">
        <v>143</v>
      </c>
      <c r="C40" s="143" t="s">
        <v>144</v>
      </c>
      <c r="D40" s="177" t="s">
        <v>156</v>
      </c>
      <c r="E40" s="178"/>
      <c r="F40" s="142">
        <v>0</v>
      </c>
      <c r="G40" s="179">
        <v>0</v>
      </c>
      <c r="H40" s="142">
        <v>0</v>
      </c>
      <c r="I40" s="59" t="s">
        <v>59</v>
      </c>
      <c r="J40" s="36"/>
      <c r="K40" s="76"/>
      <c r="L40" s="36"/>
      <c r="M40" s="57"/>
      <c r="N40" s="94"/>
    </row>
    <row r="41" spans="1:16" outlineLevel="1" x14ac:dyDescent="0.2">
      <c r="B41" s="176" t="s">
        <v>157</v>
      </c>
      <c r="C41" s="143" t="s">
        <v>145</v>
      </c>
      <c r="D41" s="177">
        <v>45149</v>
      </c>
      <c r="E41" s="178"/>
      <c r="F41" s="142">
        <v>0</v>
      </c>
      <c r="G41" s="179">
        <v>0</v>
      </c>
      <c r="H41" s="142">
        <v>0</v>
      </c>
      <c r="I41" s="59" t="s">
        <v>59</v>
      </c>
      <c r="J41" s="36"/>
      <c r="K41" s="76"/>
      <c r="L41" s="36"/>
      <c r="M41" s="57"/>
      <c r="N41" s="94"/>
    </row>
    <row r="42" spans="1:16" outlineLevel="1" x14ac:dyDescent="0.2">
      <c r="B42" s="176" t="s">
        <v>158</v>
      </c>
      <c r="C42" s="143" t="s">
        <v>146</v>
      </c>
      <c r="D42" s="177">
        <v>45153</v>
      </c>
      <c r="E42" s="178"/>
      <c r="F42" s="142">
        <v>0</v>
      </c>
      <c r="G42" s="179">
        <v>0</v>
      </c>
      <c r="H42" s="142">
        <v>0</v>
      </c>
      <c r="I42" s="59" t="s">
        <v>59</v>
      </c>
      <c r="J42" s="36"/>
      <c r="K42" s="76"/>
      <c r="L42" s="36"/>
      <c r="M42" s="57"/>
      <c r="N42" s="94"/>
    </row>
    <row r="43" spans="1:16" outlineLevel="1" x14ac:dyDescent="0.2">
      <c r="B43" s="176" t="s">
        <v>132</v>
      </c>
      <c r="C43" s="143" t="s">
        <v>134</v>
      </c>
      <c r="D43" s="177">
        <v>45260</v>
      </c>
      <c r="E43" s="178"/>
      <c r="F43" s="142">
        <v>0</v>
      </c>
      <c r="G43" s="179">
        <v>0</v>
      </c>
      <c r="H43" s="142">
        <v>0</v>
      </c>
      <c r="I43" s="59"/>
      <c r="J43" s="36"/>
      <c r="K43" s="76"/>
      <c r="L43" s="36"/>
      <c r="M43" s="57"/>
      <c r="N43" s="94"/>
    </row>
    <row r="44" spans="1:16" ht="12" customHeight="1" x14ac:dyDescent="0.2">
      <c r="A44" s="26" t="s">
        <v>76</v>
      </c>
      <c r="C44" s="28"/>
      <c r="D44" s="34"/>
      <c r="E44" s="32"/>
      <c r="F44" s="182">
        <f>SUM(F6:F43)</f>
        <v>48634239.729999997</v>
      </c>
      <c r="G44" s="183">
        <f t="shared" ref="G44" si="5">+H44/F44</f>
        <v>0.99856114991437117</v>
      </c>
      <c r="H44" s="182">
        <f>SUM(H6:H43)</f>
        <v>48564262.349999994</v>
      </c>
      <c r="I44" s="54"/>
      <c r="J44" s="182">
        <f>SUM(J6:J43)</f>
        <v>59387050.780000001</v>
      </c>
      <c r="K44" s="183">
        <f t="shared" si="4"/>
        <v>0.99901865071198948</v>
      </c>
      <c r="L44" s="182">
        <f>SUM(L6:L43)</f>
        <v>59328771.340000004</v>
      </c>
      <c r="M44" s="55"/>
      <c r="N44" s="94">
        <f>SUM(L44-H44)</f>
        <v>10764508.99000001</v>
      </c>
      <c r="P44" s="87"/>
    </row>
    <row r="45" spans="1:16" ht="12" customHeight="1" x14ac:dyDescent="0.2">
      <c r="C45" s="28"/>
      <c r="D45" s="34"/>
      <c r="E45" s="32"/>
      <c r="F45" s="35"/>
      <c r="G45" s="76"/>
      <c r="H45" s="35"/>
      <c r="I45" s="54"/>
      <c r="J45" s="35"/>
      <c r="K45" s="76"/>
      <c r="L45" s="35"/>
      <c r="M45" s="55"/>
      <c r="N45" s="94"/>
      <c r="P45" s="87"/>
    </row>
    <row r="46" spans="1:16" ht="12" customHeight="1" x14ac:dyDescent="0.2">
      <c r="C46" s="28"/>
      <c r="D46" s="34"/>
      <c r="E46" s="32"/>
      <c r="F46" s="35"/>
      <c r="G46" s="76"/>
      <c r="H46" s="35"/>
      <c r="I46" s="54"/>
      <c r="J46" s="35"/>
      <c r="K46" s="76"/>
      <c r="L46" s="35"/>
      <c r="M46" s="55"/>
      <c r="N46" s="94"/>
      <c r="P46" s="87"/>
    </row>
    <row r="47" spans="1:16" ht="12" customHeight="1" x14ac:dyDescent="0.2">
      <c r="C47" s="28"/>
      <c r="D47" s="34"/>
      <c r="E47" s="32"/>
      <c r="F47" s="35"/>
      <c r="G47" s="76"/>
      <c r="H47" s="35"/>
      <c r="I47" s="54"/>
      <c r="J47" s="35"/>
      <c r="K47" s="76"/>
      <c r="L47" s="35"/>
      <c r="M47" s="55"/>
      <c r="N47" s="94"/>
      <c r="P47" s="87"/>
    </row>
    <row r="48" spans="1:16" s="47" customFormat="1" ht="15" customHeight="1" x14ac:dyDescent="0.2">
      <c r="A48" s="46"/>
      <c r="B48" s="46"/>
      <c r="C48" s="51"/>
      <c r="D48" s="45"/>
      <c r="E48" s="48"/>
      <c r="G48" s="121">
        <v>45261</v>
      </c>
      <c r="H48" s="37"/>
      <c r="I48" s="54"/>
      <c r="J48" s="37"/>
      <c r="K48" s="121">
        <v>45352</v>
      </c>
      <c r="M48" s="54"/>
      <c r="N48" s="160"/>
    </row>
    <row r="49" spans="1:14" s="47" customFormat="1" x14ac:dyDescent="0.2">
      <c r="A49" s="46" t="s">
        <v>49</v>
      </c>
      <c r="B49" s="51" t="s">
        <v>18</v>
      </c>
      <c r="C49" s="51" t="s">
        <v>19</v>
      </c>
      <c r="D49" s="122" t="s">
        <v>50</v>
      </c>
      <c r="E49" s="46"/>
      <c r="F49" s="37" t="s">
        <v>51</v>
      </c>
      <c r="G49" s="37" t="s">
        <v>52</v>
      </c>
      <c r="H49" s="37"/>
      <c r="I49" s="54"/>
      <c r="J49" s="37" t="s">
        <v>51</v>
      </c>
      <c r="K49" s="37" t="s">
        <v>52</v>
      </c>
      <c r="L49" s="37"/>
      <c r="M49" s="54"/>
      <c r="N49" s="160" t="s">
        <v>53</v>
      </c>
    </row>
    <row r="50" spans="1:14" s="47" customFormat="1" x14ac:dyDescent="0.2">
      <c r="A50" s="46"/>
      <c r="B50" s="51" t="s">
        <v>25</v>
      </c>
      <c r="C50" s="51" t="s">
        <v>26</v>
      </c>
      <c r="D50" s="122" t="s">
        <v>54</v>
      </c>
      <c r="E50" s="46"/>
      <c r="F50" s="37" t="s">
        <v>55</v>
      </c>
      <c r="G50" s="35" t="s">
        <v>56</v>
      </c>
      <c r="H50" s="37" t="s">
        <v>57</v>
      </c>
      <c r="I50" s="54"/>
      <c r="J50" s="37" t="s">
        <v>55</v>
      </c>
      <c r="K50" s="35" t="s">
        <v>56</v>
      </c>
      <c r="L50" s="37" t="s">
        <v>57</v>
      </c>
      <c r="M50" s="54"/>
      <c r="N50" s="160" t="s">
        <v>16</v>
      </c>
    </row>
    <row r="51" spans="1:14" s="47" customFormat="1" ht="7.9" customHeight="1" x14ac:dyDescent="0.2">
      <c r="A51" s="52"/>
      <c r="B51" s="56"/>
      <c r="C51" s="56"/>
      <c r="D51" s="141"/>
      <c r="E51" s="52"/>
      <c r="F51" s="54"/>
      <c r="G51" s="55"/>
      <c r="H51" s="54"/>
      <c r="I51" s="54"/>
      <c r="J51" s="54"/>
      <c r="K51" s="55"/>
      <c r="L51" s="54"/>
      <c r="M51" s="54"/>
      <c r="N51" s="61"/>
    </row>
    <row r="52" spans="1:14" ht="12" customHeight="1" x14ac:dyDescent="0.2">
      <c r="C52" s="28"/>
      <c r="D52" s="34"/>
      <c r="E52" s="32"/>
      <c r="F52" s="35"/>
      <c r="G52" s="76"/>
      <c r="H52" s="35"/>
      <c r="I52" s="54"/>
      <c r="J52" s="35"/>
      <c r="K52" s="76"/>
      <c r="L52" s="35"/>
      <c r="M52" s="55"/>
      <c r="N52" s="94"/>
    </row>
    <row r="53" spans="1:14" ht="12" customHeight="1" x14ac:dyDescent="0.2">
      <c r="A53" s="26" t="s">
        <v>129</v>
      </c>
      <c r="B53" s="26" t="s">
        <v>110</v>
      </c>
      <c r="C53" s="28"/>
      <c r="D53" s="34">
        <v>45382</v>
      </c>
      <c r="E53" s="32"/>
      <c r="F53" s="19">
        <v>13427399.77</v>
      </c>
      <c r="G53" s="76">
        <f t="shared" ref="G53:G54" si="6">+H53/F53</f>
        <v>1</v>
      </c>
      <c r="H53" s="19">
        <f>SUM(F53)</f>
        <v>13427399.77</v>
      </c>
      <c r="I53" s="54" t="s">
        <v>59</v>
      </c>
      <c r="J53" s="19">
        <v>13470816.98</v>
      </c>
      <c r="K53" s="76">
        <f t="shared" si="3"/>
        <v>1</v>
      </c>
      <c r="L53" s="19">
        <f>SUM(J53)</f>
        <v>13470816.98</v>
      </c>
      <c r="M53" s="55"/>
      <c r="N53" s="94"/>
    </row>
    <row r="54" spans="1:14" ht="12" customHeight="1" x14ac:dyDescent="0.2">
      <c r="C54" s="28"/>
      <c r="D54" s="34"/>
      <c r="E54" s="32"/>
      <c r="F54" s="182">
        <f>SUM(F53)</f>
        <v>13427399.77</v>
      </c>
      <c r="G54" s="183">
        <f t="shared" si="6"/>
        <v>1</v>
      </c>
      <c r="H54" s="182">
        <f>SUM(H53)</f>
        <v>13427399.77</v>
      </c>
      <c r="I54" s="54"/>
      <c r="J54" s="182">
        <f>SUM(J53)</f>
        <v>13470816.98</v>
      </c>
      <c r="K54" s="183">
        <f t="shared" si="3"/>
        <v>1</v>
      </c>
      <c r="L54" s="182">
        <f>SUM(L53)</f>
        <v>13470816.98</v>
      </c>
      <c r="M54" s="55"/>
      <c r="N54" s="94">
        <f>+SUM(L54-H54)</f>
        <v>43417.210000000894</v>
      </c>
    </row>
    <row r="55" spans="1:14" ht="9.75" customHeight="1" x14ac:dyDescent="0.2">
      <c r="C55" s="28"/>
      <c r="D55" s="34"/>
      <c r="E55" s="32"/>
      <c r="F55" s="35"/>
      <c r="G55" s="76"/>
      <c r="H55" s="35"/>
      <c r="I55" s="54"/>
      <c r="J55" s="35"/>
      <c r="K55" s="76"/>
      <c r="L55" s="35"/>
      <c r="M55" s="55"/>
      <c r="N55" s="94"/>
    </row>
    <row r="56" spans="1:14" x14ac:dyDescent="0.2">
      <c r="A56" s="26" t="s">
        <v>6</v>
      </c>
      <c r="B56" s="26" t="s">
        <v>110</v>
      </c>
      <c r="C56" s="138"/>
      <c r="D56" s="34">
        <v>45382</v>
      </c>
      <c r="E56" s="32"/>
      <c r="F56" s="31">
        <v>6052.41</v>
      </c>
      <c r="G56" s="76">
        <f t="shared" ref="G56:G57" si="7">+H56/F56</f>
        <v>1</v>
      </c>
      <c r="H56" s="19">
        <f>SUM(F56)</f>
        <v>6052.41</v>
      </c>
      <c r="I56" s="59" t="s">
        <v>59</v>
      </c>
      <c r="J56" s="31">
        <v>6105.57</v>
      </c>
      <c r="K56" s="76">
        <f t="shared" ref="K56:K60" si="8">+L56/J56</f>
        <v>1</v>
      </c>
      <c r="L56" s="19">
        <f>SUM(J56)</f>
        <v>6105.57</v>
      </c>
      <c r="M56" s="57"/>
    </row>
    <row r="57" spans="1:14" x14ac:dyDescent="0.2">
      <c r="C57" s="138"/>
      <c r="D57" s="34"/>
      <c r="E57" s="32"/>
      <c r="F57" s="182">
        <f>SUM(F56)</f>
        <v>6052.41</v>
      </c>
      <c r="G57" s="183">
        <f t="shared" si="7"/>
        <v>1</v>
      </c>
      <c r="H57" s="182">
        <f>SUM(H56)</f>
        <v>6052.41</v>
      </c>
      <c r="I57" s="54"/>
      <c r="J57" s="182">
        <f>SUM(J56)</f>
        <v>6105.57</v>
      </c>
      <c r="K57" s="183">
        <f t="shared" si="8"/>
        <v>1</v>
      </c>
      <c r="L57" s="182">
        <f>SUM(L56)</f>
        <v>6105.57</v>
      </c>
      <c r="M57" s="55"/>
      <c r="N57" s="60">
        <f>SUM(L57-H57)</f>
        <v>53.159999999999854</v>
      </c>
    </row>
    <row r="58" spans="1:14" x14ac:dyDescent="0.2">
      <c r="C58" s="138"/>
      <c r="D58" s="34"/>
      <c r="E58" s="32"/>
      <c r="F58" s="35"/>
      <c r="G58" s="76"/>
      <c r="H58" s="35"/>
      <c r="I58" s="54"/>
      <c r="J58" s="35"/>
      <c r="K58" s="76"/>
      <c r="L58" s="35"/>
      <c r="M58" s="55"/>
    </row>
    <row r="59" spans="1:14" x14ac:dyDescent="0.2">
      <c r="A59" s="26" t="s">
        <v>78</v>
      </c>
      <c r="B59" s="26" t="s">
        <v>110</v>
      </c>
      <c r="C59" s="138"/>
      <c r="D59" s="34">
        <v>45382</v>
      </c>
      <c r="E59" s="32"/>
      <c r="F59" s="19">
        <v>5124.3100000000004</v>
      </c>
      <c r="G59" s="76">
        <f t="shared" ref="G59:G60" si="9">+H59/F59</f>
        <v>1</v>
      </c>
      <c r="H59" s="19">
        <f>SUM(F59)</f>
        <v>5124.3100000000004</v>
      </c>
      <c r="I59" s="54" t="s">
        <v>59</v>
      </c>
      <c r="J59" s="19">
        <v>5169.32</v>
      </c>
      <c r="K59" s="76">
        <f t="shared" si="8"/>
        <v>1</v>
      </c>
      <c r="L59" s="19">
        <f>SUM(J59)</f>
        <v>5169.32</v>
      </c>
      <c r="M59" s="57"/>
    </row>
    <row r="60" spans="1:14" x14ac:dyDescent="0.2">
      <c r="C60" s="138"/>
      <c r="D60" s="34"/>
      <c r="E60" s="32"/>
      <c r="F60" s="182">
        <f>SUM(F59)</f>
        <v>5124.3100000000004</v>
      </c>
      <c r="G60" s="183">
        <f t="shared" si="9"/>
        <v>1</v>
      </c>
      <c r="H60" s="182">
        <f>SUM(H59)</f>
        <v>5124.3100000000004</v>
      </c>
      <c r="I60" s="54"/>
      <c r="J60" s="182">
        <f>SUM(J59)</f>
        <v>5169.32</v>
      </c>
      <c r="K60" s="183">
        <f t="shared" si="8"/>
        <v>1</v>
      </c>
      <c r="L60" s="182">
        <f>SUM(L59)</f>
        <v>5169.32</v>
      </c>
      <c r="M60" s="55"/>
      <c r="N60" s="60">
        <f>SUM(L60-H60)</f>
        <v>45.009999999999309</v>
      </c>
    </row>
    <row r="61" spans="1:14" x14ac:dyDescent="0.2">
      <c r="C61" s="138"/>
      <c r="D61" s="34"/>
      <c r="E61" s="32"/>
      <c r="F61" s="35"/>
      <c r="G61" s="76"/>
      <c r="H61" s="35"/>
      <c r="I61" s="54"/>
      <c r="J61" s="35"/>
      <c r="K61" s="76"/>
      <c r="L61" s="35"/>
      <c r="M61" s="55"/>
    </row>
    <row r="62" spans="1:14" ht="13.5" customHeight="1" x14ac:dyDescent="0.2">
      <c r="A62" s="26" t="s">
        <v>117</v>
      </c>
      <c r="B62" s="26" t="s">
        <v>110</v>
      </c>
      <c r="C62" s="138"/>
      <c r="D62" s="34">
        <v>45382</v>
      </c>
      <c r="E62" s="32"/>
      <c r="F62" s="19">
        <v>9250984.3699999992</v>
      </c>
      <c r="G62" s="76">
        <f>+H62/F62</f>
        <v>1</v>
      </c>
      <c r="H62" s="19">
        <f>SUM(F62)</f>
        <v>9250984.3699999992</v>
      </c>
      <c r="I62" s="54" t="s">
        <v>59</v>
      </c>
      <c r="J62" s="19">
        <v>6173158.2699999996</v>
      </c>
      <c r="K62" s="76">
        <f>+L62/J62</f>
        <v>1</v>
      </c>
      <c r="L62" s="19">
        <f>SUM(J62)</f>
        <v>6173158.2699999996</v>
      </c>
      <c r="M62" s="55"/>
    </row>
    <row r="63" spans="1:14" ht="13.5" customHeight="1" x14ac:dyDescent="0.2">
      <c r="B63" s="168" t="s">
        <v>132</v>
      </c>
      <c r="C63" s="174" t="s">
        <v>225</v>
      </c>
      <c r="D63" s="170">
        <v>45519</v>
      </c>
      <c r="E63" s="171"/>
      <c r="F63" s="175">
        <v>750000</v>
      </c>
      <c r="G63" s="173">
        <f>+H63/F63</f>
        <v>0.98367000000000004</v>
      </c>
      <c r="H63" s="175">
        <v>737752.5</v>
      </c>
      <c r="I63" s="54" t="s">
        <v>59</v>
      </c>
      <c r="J63" s="175">
        <v>750000</v>
      </c>
      <c r="K63" s="173">
        <f>+L63/J63</f>
        <v>0.98900999999999994</v>
      </c>
      <c r="L63" s="175">
        <v>741757.5</v>
      </c>
      <c r="M63" s="55"/>
    </row>
    <row r="64" spans="1:14" ht="13.5" customHeight="1" x14ac:dyDescent="0.2">
      <c r="B64" s="26" t="s">
        <v>226</v>
      </c>
      <c r="C64" s="138" t="s">
        <v>227</v>
      </c>
      <c r="D64" s="34">
        <v>45852</v>
      </c>
      <c r="E64" s="32"/>
      <c r="F64" s="19">
        <v>243000</v>
      </c>
      <c r="G64" s="76">
        <f>+H64/F64</f>
        <v>1.0009699999999999</v>
      </c>
      <c r="H64" s="19">
        <v>243235.71</v>
      </c>
      <c r="I64" s="54" t="s">
        <v>59</v>
      </c>
      <c r="J64" s="19">
        <v>243000</v>
      </c>
      <c r="K64" s="76">
        <f>+L64/J64</f>
        <v>1.0001599999999999</v>
      </c>
      <c r="L64" s="19">
        <v>243038.88</v>
      </c>
      <c r="M64" s="55"/>
    </row>
    <row r="65" spans="1:14" ht="13.5" customHeight="1" x14ac:dyDescent="0.2">
      <c r="B65" s="176" t="s">
        <v>199</v>
      </c>
      <c r="C65" s="235" t="s">
        <v>200</v>
      </c>
      <c r="D65" s="177">
        <v>45238</v>
      </c>
      <c r="E65" s="178"/>
      <c r="F65" s="180">
        <v>0</v>
      </c>
      <c r="G65" s="179">
        <v>0</v>
      </c>
      <c r="H65" s="180">
        <v>0</v>
      </c>
      <c r="I65" s="54"/>
      <c r="K65" s="234"/>
      <c r="M65" s="55"/>
    </row>
    <row r="66" spans="1:14" ht="13.5" customHeight="1" x14ac:dyDescent="0.2">
      <c r="B66" s="176" t="s">
        <v>214</v>
      </c>
      <c r="C66" s="235" t="s">
        <v>202</v>
      </c>
      <c r="D66" s="177">
        <v>45238</v>
      </c>
      <c r="E66" s="178"/>
      <c r="F66" s="180">
        <v>0</v>
      </c>
      <c r="G66" s="179">
        <v>0</v>
      </c>
      <c r="H66" s="180">
        <v>0</v>
      </c>
      <c r="I66" s="54"/>
      <c r="K66" s="234"/>
      <c r="M66" s="55"/>
    </row>
    <row r="67" spans="1:14" ht="13.5" customHeight="1" x14ac:dyDescent="0.2">
      <c r="B67" s="176" t="s">
        <v>132</v>
      </c>
      <c r="C67" s="235" t="s">
        <v>203</v>
      </c>
      <c r="D67" s="177">
        <v>45382</v>
      </c>
      <c r="E67" s="178"/>
      <c r="F67" s="180">
        <v>0</v>
      </c>
      <c r="G67" s="179">
        <v>0</v>
      </c>
      <c r="H67" s="180">
        <v>0</v>
      </c>
      <c r="I67" s="54" t="s">
        <v>59</v>
      </c>
      <c r="K67" s="234"/>
      <c r="M67" s="55"/>
    </row>
    <row r="68" spans="1:14" ht="13.5" customHeight="1" x14ac:dyDescent="0.2">
      <c r="B68" s="176" t="s">
        <v>197</v>
      </c>
      <c r="C68" s="235" t="s">
        <v>198</v>
      </c>
      <c r="D68" s="177">
        <v>45141</v>
      </c>
      <c r="E68" s="178"/>
      <c r="F68" s="180">
        <v>0</v>
      </c>
      <c r="G68" s="179">
        <v>0</v>
      </c>
      <c r="H68" s="180">
        <v>0</v>
      </c>
      <c r="I68" s="54"/>
      <c r="K68" s="76"/>
      <c r="M68" s="55"/>
    </row>
    <row r="69" spans="1:14" x14ac:dyDescent="0.2">
      <c r="C69" s="138"/>
      <c r="D69" s="34"/>
      <c r="E69" s="32"/>
      <c r="F69" s="182">
        <f>SUM(F62:F68)</f>
        <v>10243984.369999999</v>
      </c>
      <c r="G69" s="183">
        <f>+H69/F69</f>
        <v>0.9988274298782438</v>
      </c>
      <c r="H69" s="182">
        <f>SUM(H62:H68)</f>
        <v>10231972.58</v>
      </c>
      <c r="I69" s="54"/>
      <c r="J69" s="182">
        <f>SUM(J62:J68)</f>
        <v>7166158.2699999996</v>
      </c>
      <c r="K69" s="183">
        <f>+L69/J69</f>
        <v>0.99885522762812218</v>
      </c>
      <c r="L69" s="182">
        <f>SUM(L62:L68)</f>
        <v>7157954.6499999994</v>
      </c>
      <c r="M69" s="55"/>
      <c r="N69" s="60">
        <f>SUM(L69-H69)</f>
        <v>-3074017.9300000006</v>
      </c>
    </row>
    <row r="70" spans="1:14" x14ac:dyDescent="0.2">
      <c r="C70" s="138"/>
      <c r="D70" s="34"/>
      <c r="E70" s="32"/>
      <c r="F70" s="35"/>
      <c r="G70" s="76"/>
      <c r="H70" s="35"/>
      <c r="I70" s="54"/>
      <c r="J70" s="35"/>
      <c r="K70" s="76"/>
      <c r="L70" s="35"/>
      <c r="M70" s="55"/>
    </row>
    <row r="71" spans="1:14" outlineLevel="1" x14ac:dyDescent="0.2">
      <c r="A71" s="26" t="s">
        <v>7</v>
      </c>
      <c r="B71" s="26" t="s">
        <v>110</v>
      </c>
      <c r="D71" s="34">
        <v>45382</v>
      </c>
      <c r="E71" s="32"/>
      <c r="F71" s="36">
        <v>82954.61</v>
      </c>
      <c r="G71" s="77">
        <f>H71/F71</f>
        <v>1</v>
      </c>
      <c r="H71" s="19">
        <f>SUM(F71)</f>
        <v>82954.61</v>
      </c>
      <c r="I71" s="59" t="s">
        <v>59</v>
      </c>
      <c r="J71" s="36">
        <v>55173.5</v>
      </c>
      <c r="K71" s="77">
        <f>L71/J71</f>
        <v>1</v>
      </c>
      <c r="L71" s="19">
        <f>SUM(J71)</f>
        <v>55173.5</v>
      </c>
      <c r="M71" s="58"/>
    </row>
    <row r="72" spans="1:14" outlineLevel="1" x14ac:dyDescent="0.2">
      <c r="B72" s="168" t="s">
        <v>120</v>
      </c>
      <c r="C72" s="169"/>
      <c r="D72" s="170">
        <v>45382</v>
      </c>
      <c r="E72" s="171"/>
      <c r="F72" s="172">
        <v>8240.41</v>
      </c>
      <c r="G72" s="181">
        <f>H72/F72</f>
        <v>1</v>
      </c>
      <c r="H72" s="175">
        <f>SUM(F72)</f>
        <v>8240.41</v>
      </c>
      <c r="I72" s="59" t="s">
        <v>59</v>
      </c>
      <c r="J72" s="172">
        <v>8350.16</v>
      </c>
      <c r="K72" s="181">
        <f>L72/J72</f>
        <v>1</v>
      </c>
      <c r="L72" s="175">
        <f>SUM(J72)</f>
        <v>8350.16</v>
      </c>
      <c r="M72" s="58"/>
    </row>
    <row r="73" spans="1:14" outlineLevel="1" x14ac:dyDescent="0.2">
      <c r="B73" s="26" t="s">
        <v>205</v>
      </c>
      <c r="D73" s="34">
        <v>45382</v>
      </c>
      <c r="E73" s="32"/>
      <c r="F73" s="36">
        <v>518789.23</v>
      </c>
      <c r="G73" s="77">
        <f t="shared" ref="G73:G74" si="10">H73/F73</f>
        <v>1</v>
      </c>
      <c r="H73" s="19">
        <f>SUM(F73)</f>
        <v>518789.23</v>
      </c>
      <c r="I73" s="59" t="s">
        <v>59</v>
      </c>
      <c r="J73" s="36">
        <v>425175.64</v>
      </c>
      <c r="K73" s="77">
        <f t="shared" ref="K73:K74" si="11">L73/J73</f>
        <v>1</v>
      </c>
      <c r="L73" s="19">
        <f>SUM(J73)</f>
        <v>425175.64</v>
      </c>
      <c r="M73" s="58"/>
    </row>
    <row r="74" spans="1:14" outlineLevel="1" x14ac:dyDescent="0.2">
      <c r="B74" s="168" t="s">
        <v>182</v>
      </c>
      <c r="C74" s="169"/>
      <c r="D74" s="170">
        <v>45408</v>
      </c>
      <c r="E74" s="171"/>
      <c r="F74" s="172">
        <v>1500000</v>
      </c>
      <c r="G74" s="181">
        <f t="shared" si="10"/>
        <v>1</v>
      </c>
      <c r="H74" s="175">
        <f>SUM(F74)</f>
        <v>1500000</v>
      </c>
      <c r="I74" s="59"/>
      <c r="J74" s="172">
        <v>1500000</v>
      </c>
      <c r="K74" s="181">
        <f t="shared" si="11"/>
        <v>1</v>
      </c>
      <c r="L74" s="175">
        <f>SUM(J74)</f>
        <v>1500000</v>
      </c>
      <c r="M74" s="58"/>
    </row>
    <row r="75" spans="1:14" x14ac:dyDescent="0.2">
      <c r="E75" s="32"/>
      <c r="F75" s="182">
        <f>SUM(F71:F74)</f>
        <v>2109984.25</v>
      </c>
      <c r="G75" s="184">
        <f>H75/F75</f>
        <v>1</v>
      </c>
      <c r="H75" s="182">
        <f>SUM(H71:H74)</f>
        <v>2109984.25</v>
      </c>
      <c r="I75" s="54"/>
      <c r="J75" s="182">
        <f>SUM(J71:J74)</f>
        <v>1988699.3</v>
      </c>
      <c r="K75" s="184">
        <f>L75/J75</f>
        <v>1</v>
      </c>
      <c r="L75" s="182">
        <f>SUM(L71:L74)</f>
        <v>1988699.3</v>
      </c>
      <c r="M75" s="55"/>
      <c r="N75" s="60">
        <f>SUM(L75-H75)</f>
        <v>-121284.94999999995</v>
      </c>
    </row>
    <row r="76" spans="1:14" x14ac:dyDescent="0.2">
      <c r="D76" s="34"/>
      <c r="E76" s="32"/>
      <c r="G76" s="77"/>
      <c r="I76" s="59"/>
      <c r="K76" s="77"/>
      <c r="M76" s="57"/>
      <c r="N76" s="117"/>
    </row>
    <row r="77" spans="1:14" x14ac:dyDescent="0.2">
      <c r="A77" s="26" t="s">
        <v>60</v>
      </c>
      <c r="B77" s="115" t="s">
        <v>110</v>
      </c>
      <c r="D77" s="34">
        <v>45382</v>
      </c>
      <c r="E77" s="32"/>
      <c r="F77" s="19">
        <v>1933695.04</v>
      </c>
      <c r="G77" s="77">
        <f t="shared" ref="G77:G80" si="12">H77/F77</f>
        <v>1</v>
      </c>
      <c r="H77" s="19">
        <f>SUM(F77)</f>
        <v>1933695.04</v>
      </c>
      <c r="I77" s="59" t="s">
        <v>59</v>
      </c>
      <c r="J77" s="19">
        <v>2082585.12</v>
      </c>
      <c r="K77" s="77">
        <f t="shared" ref="K77:K80" si="13">L77/J77</f>
        <v>1</v>
      </c>
      <c r="L77" s="19">
        <f>SUM(J77)</f>
        <v>2082585.12</v>
      </c>
      <c r="M77" s="57"/>
      <c r="N77" s="117"/>
    </row>
    <row r="78" spans="1:14" x14ac:dyDescent="0.2">
      <c r="B78" s="168" t="s">
        <v>120</v>
      </c>
      <c r="C78" s="169"/>
      <c r="D78" s="170">
        <v>45382</v>
      </c>
      <c r="E78" s="171"/>
      <c r="F78" s="175">
        <v>4224.21</v>
      </c>
      <c r="G78" s="181">
        <f t="shared" si="12"/>
        <v>1</v>
      </c>
      <c r="H78" s="175">
        <f>SUM(F78)</f>
        <v>4224.21</v>
      </c>
      <c r="I78" s="59" t="s">
        <v>59</v>
      </c>
      <c r="J78" s="175">
        <v>4280.47</v>
      </c>
      <c r="K78" s="181">
        <f t="shared" si="13"/>
        <v>1</v>
      </c>
      <c r="L78" s="175">
        <f>SUM(J78)</f>
        <v>4280.47</v>
      </c>
      <c r="M78" s="57"/>
      <c r="N78" s="117"/>
    </row>
    <row r="79" spans="1:14" x14ac:dyDescent="0.2">
      <c r="B79" s="26" t="s">
        <v>182</v>
      </c>
      <c r="D79" s="34">
        <v>45408</v>
      </c>
      <c r="E79" s="32"/>
      <c r="F79" s="19">
        <v>1000000</v>
      </c>
      <c r="G79" s="77">
        <f t="shared" si="12"/>
        <v>1</v>
      </c>
      <c r="H79" s="19">
        <f>SUM(F79)</f>
        <v>1000000</v>
      </c>
      <c r="I79" s="59"/>
      <c r="J79" s="19">
        <v>1000000</v>
      </c>
      <c r="K79" s="77">
        <f t="shared" si="13"/>
        <v>1</v>
      </c>
      <c r="L79" s="19">
        <f>SUM(J79)</f>
        <v>1000000</v>
      </c>
      <c r="M79" s="57"/>
      <c r="N79" s="117"/>
    </row>
    <row r="80" spans="1:14" x14ac:dyDescent="0.2">
      <c r="D80" s="34"/>
      <c r="E80" s="32"/>
      <c r="F80" s="182">
        <f>SUM(F77:F79)</f>
        <v>2937919.25</v>
      </c>
      <c r="G80" s="184">
        <f t="shared" si="12"/>
        <v>1</v>
      </c>
      <c r="H80" s="182">
        <f>SUM(H77:H79)</f>
        <v>2937919.25</v>
      </c>
      <c r="I80" s="54"/>
      <c r="J80" s="182">
        <f>SUM(J77:J79)</f>
        <v>3086865.59</v>
      </c>
      <c r="K80" s="184">
        <f t="shared" si="13"/>
        <v>1</v>
      </c>
      <c r="L80" s="182">
        <f>SUM(L77:L79)</f>
        <v>3086865.59</v>
      </c>
      <c r="M80" s="55"/>
      <c r="N80" s="60">
        <f>SUM(L80-H80)</f>
        <v>148946.33999999985</v>
      </c>
    </row>
    <row r="81" spans="1:14" x14ac:dyDescent="0.2">
      <c r="D81" s="34"/>
      <c r="E81" s="32"/>
      <c r="F81" s="35"/>
      <c r="G81" s="77"/>
      <c r="H81" s="35"/>
      <c r="I81" s="54"/>
      <c r="J81" s="35"/>
      <c r="K81" s="77"/>
      <c r="L81" s="35"/>
      <c r="M81" s="55"/>
    </row>
    <row r="82" spans="1:14" x14ac:dyDescent="0.2">
      <c r="D82" s="34"/>
      <c r="E82" s="32"/>
      <c r="F82" s="35"/>
      <c r="G82" s="77"/>
      <c r="H82" s="35"/>
      <c r="I82" s="54"/>
      <c r="J82" s="35"/>
      <c r="K82" s="77"/>
      <c r="L82" s="35"/>
      <c r="M82" s="55"/>
    </row>
    <row r="83" spans="1:14" s="47" customFormat="1" ht="15" customHeight="1" x14ac:dyDescent="0.2">
      <c r="A83" s="46"/>
      <c r="B83" s="46"/>
      <c r="C83" s="51"/>
      <c r="D83" s="45"/>
      <c r="E83" s="48"/>
      <c r="G83" s="121">
        <v>45261</v>
      </c>
      <c r="H83" s="37"/>
      <c r="I83" s="54"/>
      <c r="J83" s="37"/>
      <c r="K83" s="121">
        <v>45352</v>
      </c>
      <c r="M83" s="54"/>
      <c r="N83" s="160"/>
    </row>
    <row r="84" spans="1:14" s="47" customFormat="1" x14ac:dyDescent="0.2">
      <c r="A84" s="46" t="s">
        <v>49</v>
      </c>
      <c r="B84" s="51" t="s">
        <v>18</v>
      </c>
      <c r="C84" s="51" t="s">
        <v>19</v>
      </c>
      <c r="D84" s="122" t="s">
        <v>50</v>
      </c>
      <c r="E84" s="46"/>
      <c r="F84" s="37" t="s">
        <v>51</v>
      </c>
      <c r="G84" s="37" t="s">
        <v>52</v>
      </c>
      <c r="H84" s="37"/>
      <c r="I84" s="54"/>
      <c r="J84" s="37" t="s">
        <v>51</v>
      </c>
      <c r="K84" s="37" t="s">
        <v>52</v>
      </c>
      <c r="L84" s="37"/>
      <c r="M84" s="54"/>
      <c r="N84" s="160" t="s">
        <v>53</v>
      </c>
    </row>
    <row r="85" spans="1:14" s="47" customFormat="1" x14ac:dyDescent="0.2">
      <c r="A85" s="46"/>
      <c r="B85" s="51" t="s">
        <v>25</v>
      </c>
      <c r="C85" s="51" t="s">
        <v>26</v>
      </c>
      <c r="D85" s="122" t="s">
        <v>54</v>
      </c>
      <c r="E85" s="46"/>
      <c r="F85" s="37" t="s">
        <v>55</v>
      </c>
      <c r="G85" s="35" t="s">
        <v>56</v>
      </c>
      <c r="H85" s="37" t="s">
        <v>57</v>
      </c>
      <c r="I85" s="54"/>
      <c r="J85" s="37" t="s">
        <v>55</v>
      </c>
      <c r="K85" s="35" t="s">
        <v>56</v>
      </c>
      <c r="L85" s="37" t="s">
        <v>57</v>
      </c>
      <c r="M85" s="54"/>
      <c r="N85" s="160" t="s">
        <v>16</v>
      </c>
    </row>
    <row r="86" spans="1:14" s="47" customFormat="1" ht="7.9" customHeight="1" x14ac:dyDescent="0.2">
      <c r="A86" s="52"/>
      <c r="B86" s="56"/>
      <c r="C86" s="56"/>
      <c r="D86" s="141"/>
      <c r="E86" s="52"/>
      <c r="F86" s="54"/>
      <c r="G86" s="55"/>
      <c r="H86" s="54"/>
      <c r="I86" s="54"/>
      <c r="J86" s="54"/>
      <c r="K86" s="55"/>
      <c r="L86" s="54"/>
      <c r="M86" s="54"/>
      <c r="N86" s="61"/>
    </row>
    <row r="87" spans="1:14" x14ac:dyDescent="0.2">
      <c r="A87" s="26" t="s">
        <v>61</v>
      </c>
      <c r="B87" s="26" t="s">
        <v>110</v>
      </c>
      <c r="D87" s="34">
        <v>45382</v>
      </c>
      <c r="E87" s="30"/>
      <c r="F87" s="31">
        <v>2201019.69</v>
      </c>
      <c r="G87" s="77">
        <f>H87/F87</f>
        <v>1</v>
      </c>
      <c r="H87" s="19">
        <f>SUM(F87)</f>
        <v>2201019.69</v>
      </c>
      <c r="I87" s="59" t="s">
        <v>59</v>
      </c>
      <c r="J87" s="31">
        <v>1353862.23</v>
      </c>
      <c r="K87" s="77">
        <f>L87/J87</f>
        <v>1</v>
      </c>
      <c r="L87" s="19">
        <f>SUM(J87)</f>
        <v>1353862.23</v>
      </c>
      <c r="M87" s="59"/>
    </row>
    <row r="88" spans="1:14" x14ac:dyDescent="0.2">
      <c r="D88" s="34"/>
      <c r="E88" s="30"/>
      <c r="F88" s="185">
        <f>SUM(F87)</f>
        <v>2201019.69</v>
      </c>
      <c r="G88" s="184">
        <f>H88/F88</f>
        <v>1</v>
      </c>
      <c r="H88" s="185">
        <f>SUM(H87)</f>
        <v>2201019.69</v>
      </c>
      <c r="I88" s="54"/>
      <c r="J88" s="185">
        <f>SUM(J87)</f>
        <v>1353862.23</v>
      </c>
      <c r="K88" s="184">
        <f>L88/J88</f>
        <v>1</v>
      </c>
      <c r="L88" s="185">
        <f>SUM(L87)</f>
        <v>1353862.23</v>
      </c>
      <c r="M88" s="54"/>
      <c r="N88" s="60">
        <f>SUM(L88-H88)</f>
        <v>-847157.46</v>
      </c>
    </row>
    <row r="89" spans="1:14" s="26" customFormat="1" ht="14.25" customHeight="1" x14ac:dyDescent="0.2">
      <c r="C89" s="115"/>
      <c r="D89" s="34"/>
      <c r="E89" s="32"/>
      <c r="F89" s="19"/>
      <c r="G89" s="77"/>
      <c r="H89" s="19"/>
      <c r="I89" s="59"/>
      <c r="J89" s="19"/>
      <c r="K89" s="77"/>
      <c r="L89" s="19"/>
      <c r="M89" s="57"/>
      <c r="N89" s="60"/>
    </row>
    <row r="90" spans="1:14" s="26" customFormat="1" ht="14.25" customHeight="1" x14ac:dyDescent="0.2">
      <c r="A90" s="26" t="s">
        <v>10</v>
      </c>
      <c r="B90" s="26" t="s">
        <v>110</v>
      </c>
      <c r="C90" s="115"/>
      <c r="D90" s="34">
        <v>45382</v>
      </c>
      <c r="E90" s="32"/>
      <c r="F90" s="19">
        <v>72045.14</v>
      </c>
      <c r="G90" s="77">
        <f>H90/F90</f>
        <v>1</v>
      </c>
      <c r="H90" s="19">
        <f>SUM(F90)</f>
        <v>72045.14</v>
      </c>
      <c r="I90" s="59" t="s">
        <v>59</v>
      </c>
      <c r="J90" s="19">
        <v>74010.820000000007</v>
      </c>
      <c r="K90" s="77">
        <f>L90/J90</f>
        <v>1</v>
      </c>
      <c r="L90" s="19">
        <f>SUM(J90)</f>
        <v>74010.820000000007</v>
      </c>
      <c r="M90" s="57"/>
      <c r="N90" s="60"/>
    </row>
    <row r="91" spans="1:14" x14ac:dyDescent="0.2">
      <c r="A91"/>
      <c r="B91"/>
      <c r="C91" s="28"/>
      <c r="D91" s="34"/>
      <c r="E91"/>
      <c r="F91" s="182">
        <f>SUM(F90)</f>
        <v>72045.14</v>
      </c>
      <c r="G91" s="184">
        <f>H91/F91</f>
        <v>1</v>
      </c>
      <c r="H91" s="182">
        <f>SUM(H90)</f>
        <v>72045.14</v>
      </c>
      <c r="I91" s="54"/>
      <c r="J91" s="182">
        <f>SUM(J90)</f>
        <v>74010.820000000007</v>
      </c>
      <c r="K91" s="184">
        <f>L91/J91</f>
        <v>1</v>
      </c>
      <c r="L91" s="182">
        <f>SUM(L90)</f>
        <v>74010.820000000007</v>
      </c>
      <c r="M91" s="55"/>
      <c r="N91" s="60">
        <f>SUM(L91-H91)</f>
        <v>1965.6800000000076</v>
      </c>
    </row>
    <row r="92" spans="1:14" x14ac:dyDescent="0.2">
      <c r="G92" s="77"/>
      <c r="I92" s="59"/>
      <c r="K92" s="77"/>
      <c r="M92" s="57"/>
    </row>
    <row r="93" spans="1:14" x14ac:dyDescent="0.2">
      <c r="A93" s="26" t="s">
        <v>31</v>
      </c>
      <c r="B93" s="26" t="s">
        <v>110</v>
      </c>
      <c r="D93" s="34">
        <v>45382</v>
      </c>
      <c r="F93" s="19">
        <v>1525695.72</v>
      </c>
      <c r="G93" s="77">
        <f t="shared" ref="G93:G94" si="14">H93/F93</f>
        <v>1</v>
      </c>
      <c r="H93" s="19">
        <f>SUM(F93)</f>
        <v>1525695.72</v>
      </c>
      <c r="I93" s="59" t="s">
        <v>59</v>
      </c>
      <c r="J93" s="19">
        <v>1573550.73</v>
      </c>
      <c r="K93" s="77">
        <f t="shared" ref="K93:K100" si="15">L93/J93</f>
        <v>1</v>
      </c>
      <c r="L93" s="19">
        <f>SUM(J93)</f>
        <v>1573550.73</v>
      </c>
      <c r="M93" s="57"/>
    </row>
    <row r="94" spans="1:14" x14ac:dyDescent="0.2">
      <c r="F94" s="182">
        <f>SUM(F93)</f>
        <v>1525695.72</v>
      </c>
      <c r="G94" s="184">
        <f t="shared" si="14"/>
        <v>1</v>
      </c>
      <c r="H94" s="182">
        <f>SUM(H93)</f>
        <v>1525695.72</v>
      </c>
      <c r="I94" s="54"/>
      <c r="J94" s="182">
        <f>SUM(J93)</f>
        <v>1573550.73</v>
      </c>
      <c r="K94" s="184">
        <f t="shared" si="15"/>
        <v>1</v>
      </c>
      <c r="L94" s="182">
        <f>SUM(L93)</f>
        <v>1573550.73</v>
      </c>
      <c r="M94" s="55"/>
      <c r="N94" s="60">
        <f>SUM(L94-H94)</f>
        <v>47855.010000000009</v>
      </c>
    </row>
    <row r="95" spans="1:14" x14ac:dyDescent="0.2">
      <c r="F95" s="35"/>
      <c r="G95" s="77"/>
      <c r="H95" s="35"/>
      <c r="I95" s="54"/>
      <c r="J95" s="35"/>
      <c r="K95" s="77"/>
      <c r="L95" s="35"/>
      <c r="M95" s="55"/>
    </row>
    <row r="96" spans="1:14" x14ac:dyDescent="0.2">
      <c r="A96" s="26" t="s">
        <v>32</v>
      </c>
      <c r="B96" s="26" t="s">
        <v>110</v>
      </c>
      <c r="D96" s="34">
        <v>45382</v>
      </c>
      <c r="E96" s="32"/>
      <c r="F96" s="19">
        <v>249265.3</v>
      </c>
      <c r="G96" s="77">
        <f t="shared" ref="G96:G97" si="16">H96/F96</f>
        <v>1</v>
      </c>
      <c r="H96" s="19">
        <f>SUM(F96)</f>
        <v>249265.3</v>
      </c>
      <c r="I96" s="59" t="s">
        <v>59</v>
      </c>
      <c r="J96" s="19">
        <v>180240.99</v>
      </c>
      <c r="K96" s="77">
        <f t="shared" si="15"/>
        <v>1</v>
      </c>
      <c r="L96" s="19">
        <f>SUM(J96)</f>
        <v>180240.99</v>
      </c>
      <c r="M96" s="57"/>
    </row>
    <row r="97" spans="1:256" ht="11.45" customHeight="1" x14ac:dyDescent="0.2">
      <c r="B97" s="33"/>
      <c r="C97" s="139"/>
      <c r="D97" s="34"/>
      <c r="F97" s="182">
        <f>SUM(F96)</f>
        <v>249265.3</v>
      </c>
      <c r="G97" s="184">
        <f t="shared" si="16"/>
        <v>1</v>
      </c>
      <c r="H97" s="182">
        <f>SUM(H96)</f>
        <v>249265.3</v>
      </c>
      <c r="I97" s="54"/>
      <c r="J97" s="182">
        <f>SUM(J96)</f>
        <v>180240.99</v>
      </c>
      <c r="K97" s="184">
        <f t="shared" si="15"/>
        <v>1</v>
      </c>
      <c r="L97" s="182">
        <f>SUM(L96)</f>
        <v>180240.99</v>
      </c>
      <c r="M97" s="55"/>
      <c r="N97" s="60">
        <f>SUM(L97-H97)</f>
        <v>-69024.31</v>
      </c>
    </row>
    <row r="98" spans="1:256" ht="12" customHeight="1" x14ac:dyDescent="0.2">
      <c r="B98" s="33"/>
      <c r="C98" s="139"/>
      <c r="D98" s="34"/>
      <c r="F98" s="35"/>
      <c r="G98" s="77"/>
      <c r="H98" s="35"/>
      <c r="I98" s="54"/>
      <c r="J98" s="35"/>
      <c r="K98" s="77"/>
      <c r="L98" s="35"/>
      <c r="M98" s="55"/>
    </row>
    <row r="99" spans="1:256" x14ac:dyDescent="0.2">
      <c r="A99" s="26" t="s">
        <v>33</v>
      </c>
      <c r="B99" s="26" t="s">
        <v>110</v>
      </c>
      <c r="D99" s="34">
        <v>45382</v>
      </c>
      <c r="E99" s="32"/>
      <c r="F99" s="19">
        <v>215927.42</v>
      </c>
      <c r="G99" s="77">
        <f t="shared" ref="G99:G100" si="17">H99/F99</f>
        <v>1</v>
      </c>
      <c r="H99" s="19">
        <f>SUM(F99)</f>
        <v>215927.42</v>
      </c>
      <c r="I99" s="59" t="s">
        <v>59</v>
      </c>
      <c r="J99" s="19">
        <v>35031.71</v>
      </c>
      <c r="K99" s="77">
        <f t="shared" si="15"/>
        <v>1</v>
      </c>
      <c r="L99" s="19">
        <f>SUM(J99)</f>
        <v>35031.71</v>
      </c>
      <c r="M99" s="57"/>
    </row>
    <row r="100" spans="1:256" ht="13.5" customHeight="1" x14ac:dyDescent="0.2">
      <c r="B100" s="26" t="s">
        <v>110</v>
      </c>
      <c r="F100" s="182">
        <f>SUM(F99)</f>
        <v>215927.42</v>
      </c>
      <c r="G100" s="184">
        <f t="shared" si="17"/>
        <v>1</v>
      </c>
      <c r="H100" s="182">
        <f>SUM(H99)</f>
        <v>215927.42</v>
      </c>
      <c r="I100" s="54"/>
      <c r="J100" s="182">
        <f>SUM(J99)</f>
        <v>35031.71</v>
      </c>
      <c r="K100" s="184">
        <f t="shared" si="15"/>
        <v>1</v>
      </c>
      <c r="L100" s="182">
        <f>SUM(L99)</f>
        <v>35031.71</v>
      </c>
      <c r="M100" s="55"/>
      <c r="N100" s="60">
        <f>SUM(L100-H100)</f>
        <v>-180895.71000000002</v>
      </c>
    </row>
    <row r="101" spans="1:256" ht="13.5" customHeight="1" x14ac:dyDescent="0.2">
      <c r="F101" s="35"/>
      <c r="G101" s="77"/>
      <c r="H101" s="35"/>
      <c r="I101" s="54"/>
      <c r="J101" s="35"/>
      <c r="K101" s="77"/>
      <c r="L101" s="35"/>
      <c r="M101" s="55"/>
    </row>
    <row r="102" spans="1:256" x14ac:dyDescent="0.2">
      <c r="A102" s="26" t="s">
        <v>92</v>
      </c>
      <c r="B102" s="26" t="s">
        <v>110</v>
      </c>
      <c r="D102" s="34">
        <v>45382</v>
      </c>
      <c r="E102" s="32"/>
      <c r="F102" s="19">
        <v>1069129.01</v>
      </c>
      <c r="G102" s="77">
        <f t="shared" ref="G102:G103" si="18">H102/F102</f>
        <v>1</v>
      </c>
      <c r="H102" s="19">
        <f>SUM(F102)</f>
        <v>1069129.01</v>
      </c>
      <c r="I102" s="59" t="s">
        <v>59</v>
      </c>
      <c r="J102" s="19">
        <v>3019351.48</v>
      </c>
      <c r="K102" s="77">
        <f t="shared" ref="K102:K109" si="19">L102/J102</f>
        <v>1</v>
      </c>
      <c r="L102" s="19">
        <f>SUM(J102)</f>
        <v>3019351.48</v>
      </c>
      <c r="M102" s="57"/>
    </row>
    <row r="103" spans="1:256" x14ac:dyDescent="0.2">
      <c r="F103" s="182">
        <f>SUM(F102)</f>
        <v>1069129.01</v>
      </c>
      <c r="G103" s="184">
        <f t="shared" si="18"/>
        <v>1</v>
      </c>
      <c r="H103" s="182">
        <f>SUM(H102)</f>
        <v>1069129.01</v>
      </c>
      <c r="I103" s="54"/>
      <c r="J103" s="182">
        <f>SUM(J102)</f>
        <v>3019351.48</v>
      </c>
      <c r="K103" s="184">
        <f t="shared" si="19"/>
        <v>1</v>
      </c>
      <c r="L103" s="182">
        <f>SUM(L102)</f>
        <v>3019351.48</v>
      </c>
      <c r="M103" s="55"/>
      <c r="N103" s="60">
        <f>SUM(L103-H103)</f>
        <v>1950222.47</v>
      </c>
    </row>
    <row r="104" spans="1:256" x14ac:dyDescent="0.2">
      <c r="F104" s="35"/>
      <c r="G104" s="77"/>
      <c r="H104" s="35"/>
      <c r="I104" s="54"/>
      <c r="J104" s="35"/>
      <c r="K104" s="77"/>
      <c r="L104" s="35"/>
      <c r="M104" s="55"/>
    </row>
    <row r="105" spans="1:256" x14ac:dyDescent="0.2">
      <c r="A105" s="26" t="s">
        <v>14</v>
      </c>
      <c r="B105" s="26" t="s">
        <v>110</v>
      </c>
      <c r="C105" s="28"/>
      <c r="D105" s="34">
        <v>45382</v>
      </c>
      <c r="E105" s="32"/>
      <c r="F105" s="19">
        <v>4831482.3600000003</v>
      </c>
      <c r="G105" s="77">
        <v>1</v>
      </c>
      <c r="H105" s="19">
        <f>SUM(F105)</f>
        <v>4831482.3600000003</v>
      </c>
      <c r="I105" s="59" t="s">
        <v>59</v>
      </c>
      <c r="J105" s="19">
        <v>1078632.06</v>
      </c>
      <c r="K105" s="77">
        <v>1</v>
      </c>
      <c r="L105" s="19">
        <f>SUM(J105)</f>
        <v>1078632.06</v>
      </c>
      <c r="M105" s="57"/>
    </row>
    <row r="106" spans="1:256" ht="12.6" customHeight="1" x14ac:dyDescent="0.2">
      <c r="A106"/>
      <c r="B106" s="33"/>
      <c r="C106" s="139"/>
      <c r="D106" s="34"/>
      <c r="E106"/>
      <c r="F106" s="182">
        <f>SUM(F105)</f>
        <v>4831482.3600000003</v>
      </c>
      <c r="G106" s="184">
        <v>1</v>
      </c>
      <c r="H106" s="182">
        <f>SUM(H105)</f>
        <v>4831482.3600000003</v>
      </c>
      <c r="I106" s="54"/>
      <c r="J106" s="182">
        <f>SUM(J105)</f>
        <v>1078632.06</v>
      </c>
      <c r="K106" s="184">
        <v>1</v>
      </c>
      <c r="L106" s="182">
        <f>SUM(L105)</f>
        <v>1078632.06</v>
      </c>
      <c r="M106" s="55"/>
      <c r="N106" s="60">
        <f>SUM(L106-H106)</f>
        <v>-3752850.3000000003</v>
      </c>
    </row>
    <row r="107" spans="1:256" x14ac:dyDescent="0.2">
      <c r="A107"/>
      <c r="B107" s="33"/>
      <c r="C107" s="139"/>
      <c r="D107" s="34"/>
      <c r="E107"/>
      <c r="F107" s="35"/>
      <c r="G107" s="77"/>
      <c r="H107" s="35"/>
      <c r="I107" s="54"/>
      <c r="J107" s="35"/>
      <c r="K107" s="77"/>
      <c r="L107" s="35"/>
      <c r="M107" s="55"/>
    </row>
    <row r="108" spans="1:256" outlineLevel="1" x14ac:dyDescent="0.2">
      <c r="A108" s="26" t="s">
        <v>15</v>
      </c>
      <c r="B108" s="26" t="s">
        <v>110</v>
      </c>
      <c r="D108" s="34">
        <v>45382</v>
      </c>
      <c r="E108" s="32"/>
      <c r="F108" s="19">
        <v>13786609.689999999</v>
      </c>
      <c r="G108" s="77">
        <f t="shared" ref="G108:G109" si="20">H108/F108</f>
        <v>1</v>
      </c>
      <c r="H108" s="19">
        <f>SUM(F108)</f>
        <v>13786609.689999999</v>
      </c>
      <c r="I108" s="59" t="s">
        <v>59</v>
      </c>
      <c r="J108" s="19">
        <v>17672775.329999998</v>
      </c>
      <c r="K108" s="77">
        <f t="shared" si="19"/>
        <v>1</v>
      </c>
      <c r="L108" s="19">
        <f>SUM(J108)</f>
        <v>17672775.329999998</v>
      </c>
      <c r="M108" s="57"/>
    </row>
    <row r="109" spans="1:256" x14ac:dyDescent="0.2">
      <c r="D109" s="45"/>
      <c r="F109" s="182">
        <f>SUM(F108)</f>
        <v>13786609.689999999</v>
      </c>
      <c r="G109" s="184">
        <f t="shared" si="20"/>
        <v>1</v>
      </c>
      <c r="H109" s="182">
        <f>SUM(H108)</f>
        <v>13786609.689999999</v>
      </c>
      <c r="I109" s="54"/>
      <c r="J109" s="182">
        <f>SUM(J108)</f>
        <v>17672775.329999998</v>
      </c>
      <c r="K109" s="184">
        <f t="shared" si="19"/>
        <v>1</v>
      </c>
      <c r="L109" s="182">
        <f>SUM(L108)</f>
        <v>17672775.329999998</v>
      </c>
      <c r="M109" s="55"/>
      <c r="N109" s="60">
        <f>SUM(L109-H109)</f>
        <v>3886165.6399999987</v>
      </c>
    </row>
    <row r="110" spans="1:256" x14ac:dyDescent="0.2">
      <c r="A110" s="124" t="s">
        <v>128</v>
      </c>
      <c r="D110" s="34"/>
      <c r="G110" s="77"/>
      <c r="I110" s="59"/>
      <c r="K110" s="77"/>
      <c r="M110" s="57"/>
    </row>
    <row r="111" spans="1:256" s="63" customFormat="1" ht="13.5" thickBot="1" x14ac:dyDescent="0.25">
      <c r="A111" s="62" t="s">
        <v>62</v>
      </c>
      <c r="B111" s="66"/>
      <c r="C111" s="140"/>
      <c r="D111" s="64"/>
      <c r="F111" s="88">
        <f>SUM(F109,F106,F103,F100,F97,F94,F91,F88,F80,F75,F69,F60,F57,F54,F44)</f>
        <v>101315878.41999999</v>
      </c>
      <c r="G111" s="90"/>
      <c r="H111" s="88">
        <f>SUM(H109,H106,H103,H100,H97,H94,H91,H88,H80,H75,H69,H60,H57,H54,H44)</f>
        <v>101233889.25</v>
      </c>
      <c r="I111" s="89"/>
      <c r="J111" s="88">
        <f>SUM(J109,J106,J103,J100,J97,J94,J91,J88,J80,J75,J69,J60,J57,J54,J44)</f>
        <v>110098321.16</v>
      </c>
      <c r="K111" s="90"/>
      <c r="L111" s="88">
        <f>SUM(L109,L106,L103,L100,L97,L94,L91,L88,L80,L75,L69,L60,L57,L54,L44)</f>
        <v>110031838.10000001</v>
      </c>
      <c r="M111" s="91"/>
      <c r="N111" s="95">
        <f t="shared" ref="N111" si="21">SUM(L111-H111)</f>
        <v>8797948.8500000089</v>
      </c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5"/>
      <c r="CF111" s="65"/>
      <c r="CG111" s="65"/>
      <c r="CH111" s="65"/>
      <c r="CI111" s="65"/>
      <c r="CJ111" s="65"/>
      <c r="CK111" s="65"/>
      <c r="CL111" s="65"/>
      <c r="CM111" s="65"/>
      <c r="CN111" s="65"/>
      <c r="CO111" s="65"/>
      <c r="CP111" s="65"/>
      <c r="CQ111" s="65"/>
      <c r="CR111" s="65"/>
      <c r="CS111" s="65"/>
      <c r="CT111" s="65"/>
      <c r="CU111" s="65"/>
      <c r="CV111" s="65"/>
      <c r="CW111" s="65"/>
      <c r="CX111" s="65"/>
      <c r="CY111" s="65"/>
      <c r="CZ111" s="65"/>
      <c r="DA111" s="65"/>
      <c r="DB111" s="65"/>
      <c r="DC111" s="65"/>
      <c r="DD111" s="65"/>
      <c r="DE111" s="65"/>
      <c r="DF111" s="65"/>
      <c r="DG111" s="65"/>
      <c r="DH111" s="65"/>
      <c r="DI111" s="65"/>
      <c r="DJ111" s="65"/>
      <c r="DK111" s="65"/>
      <c r="DL111" s="65"/>
      <c r="DM111" s="65"/>
      <c r="DN111" s="65"/>
      <c r="DO111" s="65"/>
      <c r="DP111" s="65"/>
      <c r="DQ111" s="65"/>
      <c r="DR111" s="65"/>
      <c r="DS111" s="65"/>
      <c r="DT111" s="65"/>
      <c r="DU111" s="65"/>
      <c r="DV111" s="65"/>
      <c r="DW111" s="65"/>
      <c r="DX111" s="65"/>
      <c r="DY111" s="65"/>
      <c r="DZ111" s="65"/>
      <c r="EA111" s="65"/>
      <c r="EB111" s="65"/>
      <c r="EC111" s="65"/>
      <c r="ED111" s="65"/>
      <c r="EE111" s="65"/>
      <c r="EF111" s="65"/>
      <c r="EG111" s="65"/>
      <c r="EH111" s="65"/>
      <c r="EI111" s="65"/>
      <c r="EJ111" s="65"/>
      <c r="EK111" s="65"/>
      <c r="EL111" s="65"/>
      <c r="EM111" s="65"/>
      <c r="EN111" s="65"/>
      <c r="EO111" s="65"/>
      <c r="EP111" s="65"/>
      <c r="EQ111" s="65"/>
      <c r="ER111" s="65"/>
      <c r="ES111" s="65"/>
      <c r="ET111" s="65"/>
      <c r="EU111" s="65"/>
      <c r="EV111" s="65"/>
      <c r="EW111" s="65"/>
      <c r="EX111" s="65"/>
      <c r="EY111" s="65"/>
      <c r="EZ111" s="65"/>
      <c r="FA111" s="65"/>
      <c r="FB111" s="65"/>
      <c r="FC111" s="65"/>
      <c r="FD111" s="65"/>
      <c r="FE111" s="65"/>
      <c r="FF111" s="65"/>
      <c r="FG111" s="65"/>
      <c r="FH111" s="65"/>
      <c r="FI111" s="65"/>
      <c r="FJ111" s="65"/>
      <c r="FK111" s="65"/>
      <c r="FL111" s="65"/>
      <c r="FM111" s="65"/>
      <c r="FN111" s="65"/>
      <c r="FO111" s="65"/>
      <c r="FP111" s="65"/>
      <c r="FQ111" s="65"/>
      <c r="FR111" s="65"/>
      <c r="FS111" s="65"/>
      <c r="FT111" s="65"/>
      <c r="FU111" s="65"/>
      <c r="FV111" s="65"/>
      <c r="FW111" s="65"/>
      <c r="FX111" s="65"/>
      <c r="FY111" s="65"/>
      <c r="FZ111" s="65"/>
      <c r="GA111" s="65"/>
      <c r="GB111" s="65"/>
      <c r="GC111" s="65"/>
      <c r="GD111" s="65"/>
      <c r="GE111" s="65"/>
      <c r="GF111" s="65"/>
      <c r="GG111" s="65"/>
      <c r="GH111" s="65"/>
      <c r="GI111" s="65"/>
      <c r="GJ111" s="65"/>
      <c r="GK111" s="65"/>
      <c r="GL111" s="65"/>
      <c r="GM111" s="65"/>
      <c r="GN111" s="65"/>
      <c r="GO111" s="65"/>
      <c r="GP111" s="65"/>
      <c r="GQ111" s="65"/>
      <c r="GR111" s="65"/>
      <c r="GS111" s="65"/>
      <c r="GT111" s="65"/>
      <c r="GU111" s="65"/>
      <c r="GV111" s="65"/>
      <c r="GW111" s="65"/>
      <c r="GX111" s="65"/>
      <c r="GY111" s="65"/>
      <c r="GZ111" s="65"/>
      <c r="HA111" s="65"/>
      <c r="HB111" s="65"/>
      <c r="HC111" s="65"/>
      <c r="HD111" s="65"/>
      <c r="HE111" s="65"/>
      <c r="HF111" s="65"/>
      <c r="HG111" s="65"/>
      <c r="HH111" s="65"/>
      <c r="HI111" s="65"/>
      <c r="HJ111" s="65"/>
      <c r="HK111" s="65"/>
      <c r="HL111" s="65"/>
      <c r="HM111" s="65"/>
      <c r="HN111" s="65"/>
      <c r="HO111" s="65"/>
      <c r="HP111" s="65"/>
      <c r="HQ111" s="65"/>
      <c r="HR111" s="65"/>
      <c r="HS111" s="65"/>
      <c r="HT111" s="65"/>
      <c r="HU111" s="65"/>
      <c r="HV111" s="65"/>
      <c r="HW111" s="65"/>
      <c r="HX111" s="65"/>
      <c r="HY111" s="65"/>
      <c r="HZ111" s="65"/>
      <c r="IA111" s="65"/>
      <c r="IB111" s="65"/>
      <c r="IC111" s="65"/>
      <c r="ID111" s="65"/>
      <c r="IE111" s="65"/>
      <c r="IF111" s="65"/>
      <c r="IG111" s="65"/>
      <c r="IH111" s="65"/>
      <c r="II111" s="65"/>
      <c r="IJ111" s="65"/>
      <c r="IK111" s="65"/>
      <c r="IL111" s="65"/>
      <c r="IM111" s="65"/>
      <c r="IN111" s="65"/>
      <c r="IO111" s="65"/>
      <c r="IP111" s="65"/>
      <c r="IQ111" s="65"/>
      <c r="IR111" s="65"/>
      <c r="IS111" s="65"/>
      <c r="IT111" s="65"/>
      <c r="IU111" s="65"/>
      <c r="IV111" s="65"/>
    </row>
    <row r="112" spans="1:256" ht="13.5" thickTop="1" x14ac:dyDescent="0.2"/>
    <row r="115" spans="10:10" x14ac:dyDescent="0.2">
      <c r="J115" s="83"/>
    </row>
  </sheetData>
  <sortState xmlns:xlrd2="http://schemas.microsoft.com/office/spreadsheetml/2017/richdata2" ref="K2">
    <sortCondition sortBy="cellColor" ref="K2"/>
  </sortState>
  <phoneticPr fontId="5" type="noConversion"/>
  <printOptions gridLines="1"/>
  <pageMargins left="0.25" right="0.25" top="0.75" bottom="0.75" header="0.3" footer="0.3"/>
  <pageSetup paperSize="5" firstPageNumber="6" fitToHeight="0" orientation="landscape" useFirstPageNumber="1" r:id="rId1"/>
  <headerFooter alignWithMargins="0">
    <oddHeader>&amp;CMarket Value Comparison</oddHeader>
    <oddFooter>&amp;C&amp;P</oddFooter>
  </headerFooter>
  <ignoredErrors>
    <ignoredError sqref="G44 K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</vt:lpstr>
      <vt:lpstr>Gov Code</vt:lpstr>
      <vt:lpstr>Recap Sheet</vt:lpstr>
      <vt:lpstr>Report</vt:lpstr>
      <vt:lpstr>Market Comp</vt:lpstr>
      <vt:lpstr>Cover!Print_Area</vt:lpstr>
      <vt:lpstr>'Gov Code'!Print_Area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2024-05-03T20:32:31Z</cp:lastPrinted>
  <dcterms:created xsi:type="dcterms:W3CDTF">2010-07-30T14:08:17Z</dcterms:created>
  <dcterms:modified xsi:type="dcterms:W3CDTF">2024-05-03T20:39:34Z</dcterms:modified>
</cp:coreProperties>
</file>