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904" documentId="8_{9A82F904-ECED-4D54-9ABF-F39B79D9104F}" xr6:coauthVersionLast="47" xr6:coauthVersionMax="47" xr10:uidLastSave="{E76E8DDF-C9C0-4593-8BB8-A57FA91F6804}"/>
  <bookViews>
    <workbookView xWindow="-120" yWindow="-120" windowWidth="29040" windowHeight="15840" tabRatio="272" xr2:uid="{00000000-000D-0000-FFFF-FFFF00000000}"/>
  </bookViews>
  <sheets>
    <sheet name="Cover" sheetId="4" r:id="rId1"/>
    <sheet name="Gov Code" sheetId="5" r:id="rId2"/>
    <sheet name="Recap Sheet" sheetId="1" r:id="rId3"/>
    <sheet name="Taylor County Security Holdings" sheetId="2" r:id="rId4"/>
    <sheet name="Market Comp" sheetId="3" r:id="rId5"/>
  </sheets>
  <definedNames>
    <definedName name="_xlnm.Print_Area" localSheetId="0">Cover!$A$1:$L$38</definedName>
    <definedName name="_xlnm.Print_Area" localSheetId="1">'Gov Code'!$A$1:$P$32</definedName>
    <definedName name="_xlnm.Print_Area" localSheetId="4">'Market Comp'!$A$1:$P$87</definedName>
    <definedName name="_xlnm.Print_Area" localSheetId="2">'Recap Sheet'!$A$2:$L$43</definedName>
    <definedName name="_xlnm.Print_Area" localSheetId="3">'Taylor County Security Holdings'!$A$1:$N$168</definedName>
    <definedName name="_xlnm.Print_Titles" localSheetId="4">'Market Comp'!$1:$5</definedName>
    <definedName name="_xlnm.Print_Titles" localSheetId="3">'Taylor County Security Holdings'!$4:$6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0" i="2" l="1"/>
  <c r="H140" i="2"/>
  <c r="K80" i="3"/>
  <c r="F35" i="3"/>
  <c r="J35" i="3"/>
  <c r="L34" i="3"/>
  <c r="K34" i="3"/>
  <c r="J30" i="3"/>
  <c r="F30" i="3"/>
  <c r="K29" i="3"/>
  <c r="K22" i="3"/>
  <c r="F84" i="3"/>
  <c r="H83" i="3"/>
  <c r="H84" i="3" s="1"/>
  <c r="F81" i="3"/>
  <c r="H79" i="3"/>
  <c r="G79" i="3" s="1"/>
  <c r="H78" i="3"/>
  <c r="G78" i="3" s="1"/>
  <c r="H77" i="3"/>
  <c r="F75" i="3"/>
  <c r="H74" i="3"/>
  <c r="H75" i="3" s="1"/>
  <c r="F72" i="3"/>
  <c r="H71" i="3"/>
  <c r="H72" i="3" s="1"/>
  <c r="G72" i="3" s="1"/>
  <c r="F69" i="3"/>
  <c r="H68" i="3"/>
  <c r="H69" i="3" s="1"/>
  <c r="F66" i="3"/>
  <c r="H65" i="3"/>
  <c r="H66" i="3" s="1"/>
  <c r="G65" i="3"/>
  <c r="F63" i="3"/>
  <c r="G62" i="3"/>
  <c r="H61" i="3"/>
  <c r="G61" i="3"/>
  <c r="H60" i="3"/>
  <c r="F58" i="3"/>
  <c r="H57" i="3"/>
  <c r="H58" i="3" s="1"/>
  <c r="F55" i="3"/>
  <c r="H54" i="3"/>
  <c r="H55" i="3" s="1"/>
  <c r="F51" i="3"/>
  <c r="H50" i="3"/>
  <c r="H51" i="3" s="1"/>
  <c r="F48" i="3"/>
  <c r="G47" i="3"/>
  <c r="G46" i="3"/>
  <c r="H45" i="3"/>
  <c r="H48" i="3" s="1"/>
  <c r="F42" i="3"/>
  <c r="H41" i="3"/>
  <c r="H42" i="3" s="1"/>
  <c r="G42" i="3" s="1"/>
  <c r="G41" i="3"/>
  <c r="F38" i="3"/>
  <c r="H37" i="3"/>
  <c r="H38" i="3" s="1"/>
  <c r="G38" i="3" s="1"/>
  <c r="G37" i="3"/>
  <c r="H33" i="3"/>
  <c r="H35" i="3" s="1"/>
  <c r="G28" i="3"/>
  <c r="G27" i="3"/>
  <c r="G26" i="3"/>
  <c r="G25" i="3"/>
  <c r="G24" i="3"/>
  <c r="G23" i="3"/>
  <c r="G21" i="3"/>
  <c r="G20" i="3"/>
  <c r="G19" i="3"/>
  <c r="G18" i="3"/>
  <c r="G17" i="3"/>
  <c r="G16" i="3"/>
  <c r="G15" i="3"/>
  <c r="G14" i="3"/>
  <c r="H13" i="3"/>
  <c r="H12" i="3"/>
  <c r="G12" i="3" s="1"/>
  <c r="H11" i="3"/>
  <c r="G11" i="3" s="1"/>
  <c r="H10" i="3"/>
  <c r="G10" i="3" s="1"/>
  <c r="H9" i="3"/>
  <c r="G9" i="3" s="1"/>
  <c r="H8" i="3"/>
  <c r="G8" i="3" s="1"/>
  <c r="H7" i="3"/>
  <c r="G7" i="3" s="1"/>
  <c r="H6" i="3"/>
  <c r="G57" i="3" l="1"/>
  <c r="G33" i="3"/>
  <c r="G58" i="3"/>
  <c r="H30" i="3"/>
  <c r="G30" i="3" s="1"/>
  <c r="G55" i="3"/>
  <c r="G35" i="3"/>
  <c r="G51" i="3"/>
  <c r="G54" i="3"/>
  <c r="G48" i="3"/>
  <c r="G66" i="3"/>
  <c r="H63" i="3"/>
  <c r="G63" i="3" s="1"/>
  <c r="G45" i="3"/>
  <c r="H81" i="3"/>
  <c r="G81" i="3" s="1"/>
  <c r="G50" i="3"/>
  <c r="G69" i="3"/>
  <c r="G60" i="3"/>
  <c r="G68" i="3"/>
  <c r="G84" i="3"/>
  <c r="G71" i="3"/>
  <c r="G6" i="3"/>
  <c r="G77" i="3"/>
  <c r="G83" i="3"/>
  <c r="R166" i="2"/>
  <c r="R75" i="2"/>
  <c r="J75" i="2" l="1"/>
  <c r="K51" i="2"/>
  <c r="I51" i="2"/>
  <c r="H51" i="2"/>
  <c r="K23" i="2" l="1"/>
  <c r="K30" i="2"/>
  <c r="K38" i="2"/>
  <c r="H13" i="2"/>
  <c r="H12" i="2"/>
  <c r="Q46" i="2"/>
  <c r="B22" i="2"/>
  <c r="F15" i="1" l="1"/>
  <c r="J11" i="1"/>
  <c r="I11" i="1"/>
  <c r="P86" i="3"/>
  <c r="J81" i="3" l="1"/>
  <c r="J63" i="3"/>
  <c r="K62" i="3"/>
  <c r="J38" i="3"/>
  <c r="L11" i="3"/>
  <c r="K11" i="3" s="1"/>
  <c r="L10" i="3"/>
  <c r="K10" i="3" s="1"/>
  <c r="K103" i="2" l="1"/>
  <c r="K80" i="2"/>
  <c r="Q166" i="2"/>
  <c r="Q168" i="2" s="1"/>
  <c r="P166" i="2"/>
  <c r="K43" i="2" l="1"/>
  <c r="K39" i="2"/>
  <c r="K41" i="2"/>
  <c r="K44" i="2"/>
  <c r="K42" i="2"/>
  <c r="K45" i="2"/>
  <c r="K40" i="2"/>
  <c r="K11" i="2"/>
  <c r="H11" i="2"/>
  <c r="I11" i="2" s="1"/>
  <c r="K28" i="2"/>
  <c r="K27" i="2"/>
  <c r="K26" i="2"/>
  <c r="K25" i="2"/>
  <c r="K24" i="2"/>
  <c r="K22" i="2"/>
  <c r="K21" i="2"/>
  <c r="K20" i="2"/>
  <c r="K19" i="2"/>
  <c r="K18" i="2"/>
  <c r="K17" i="2"/>
  <c r="K16" i="2"/>
  <c r="K15" i="2"/>
  <c r="K12" i="2"/>
  <c r="K14" i="2"/>
  <c r="K13" i="2"/>
  <c r="P46" i="2"/>
  <c r="P168" i="2" s="1"/>
  <c r="E27" i="1" l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4" i="1"/>
  <c r="F13" i="1"/>
  <c r="G13" i="1" s="1"/>
  <c r="F12" i="1"/>
  <c r="D27" i="1"/>
  <c r="C27" i="1"/>
  <c r="B27" i="1"/>
  <c r="J48" i="3"/>
  <c r="K27" i="3"/>
  <c r="K24" i="3"/>
  <c r="K17" i="3"/>
  <c r="K16" i="3"/>
  <c r="L12" i="3"/>
  <c r="K12" i="3" s="1"/>
  <c r="I156" i="2"/>
  <c r="H156" i="2"/>
  <c r="K146" i="2"/>
  <c r="I157" i="2"/>
  <c r="H157" i="2"/>
  <c r="H132" i="2"/>
  <c r="H133" i="2"/>
  <c r="O166" i="2"/>
  <c r="F132" i="2"/>
  <c r="F147" i="2" s="1"/>
  <c r="K64" i="2"/>
  <c r="F92" i="2"/>
  <c r="F86" i="2"/>
  <c r="F69" i="2"/>
  <c r="F89" i="2"/>
  <c r="F60" i="2"/>
  <c r="F54" i="2"/>
  <c r="F57" i="2"/>
  <c r="F99" i="2"/>
  <c r="F100" i="2"/>
  <c r="F101" i="2"/>
  <c r="F79" i="2"/>
  <c r="F78" i="2"/>
  <c r="F72" i="2"/>
  <c r="F96" i="2"/>
  <c r="F75" i="2"/>
  <c r="F50" i="2"/>
  <c r="F11" i="1" l="1"/>
  <c r="F149" i="2"/>
  <c r="F150" i="2"/>
  <c r="F151" i="2"/>
  <c r="F152" i="2"/>
  <c r="F133" i="2"/>
  <c r="F163" i="2"/>
  <c r="F153" i="2"/>
  <c r="F154" i="2"/>
  <c r="F157" i="2"/>
  <c r="F158" i="2"/>
  <c r="F159" i="2"/>
  <c r="F160" i="2"/>
  <c r="F161" i="2"/>
  <c r="F162" i="2"/>
  <c r="F148" i="2"/>
  <c r="F155" i="2"/>
  <c r="F156" i="2"/>
  <c r="F164" i="2"/>
  <c r="F134" i="2"/>
  <c r="F165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27" i="1" l="1"/>
  <c r="G11" i="1"/>
  <c r="K37" i="2"/>
  <c r="K36" i="2"/>
  <c r="K35" i="2"/>
  <c r="K34" i="2"/>
  <c r="K33" i="2"/>
  <c r="O46" i="2"/>
  <c r="O168" i="2" s="1"/>
  <c r="H10" i="2"/>
  <c r="I10" i="2" s="1"/>
  <c r="H9" i="2"/>
  <c r="I9" i="2" s="1"/>
  <c r="H8" i="2"/>
  <c r="I8" i="2" s="1"/>
  <c r="H7" i="2"/>
  <c r="I7" i="2" s="1"/>
  <c r="L83" i="3"/>
  <c r="L74" i="3"/>
  <c r="L57" i="3"/>
  <c r="L54" i="3"/>
  <c r="L71" i="3"/>
  <c r="L65" i="3"/>
  <c r="L50" i="3"/>
  <c r="L68" i="3"/>
  <c r="L61" i="3"/>
  <c r="L60" i="3"/>
  <c r="L79" i="3"/>
  <c r="L78" i="3"/>
  <c r="L77" i="3"/>
  <c r="L45" i="3"/>
  <c r="L48" i="3" s="1"/>
  <c r="L37" i="3"/>
  <c r="L41" i="3"/>
  <c r="L33" i="3"/>
  <c r="L35" i="3" s="1"/>
  <c r="L13" i="3"/>
  <c r="L9" i="3"/>
  <c r="L8" i="3"/>
  <c r="L7" i="3"/>
  <c r="L6" i="3"/>
  <c r="K15" i="3"/>
  <c r="H86" i="3"/>
  <c r="F86" i="3"/>
  <c r="J131" i="2"/>
  <c r="G131" i="2"/>
  <c r="J166" i="2"/>
  <c r="I165" i="2"/>
  <c r="I164" i="2"/>
  <c r="I163" i="2"/>
  <c r="I162" i="2"/>
  <c r="I161" i="2"/>
  <c r="I160" i="2"/>
  <c r="I159" i="2"/>
  <c r="I158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2" i="2"/>
  <c r="I141" i="2"/>
  <c r="I139" i="2"/>
  <c r="I138" i="2"/>
  <c r="I137" i="2"/>
  <c r="I136" i="2"/>
  <c r="I135" i="2"/>
  <c r="I134" i="2"/>
  <c r="I133" i="2"/>
  <c r="I132" i="2"/>
  <c r="I75" i="2"/>
  <c r="I96" i="2"/>
  <c r="I72" i="2"/>
  <c r="I92" i="2"/>
  <c r="I86" i="2"/>
  <c r="I69" i="2"/>
  <c r="I89" i="2"/>
  <c r="I79" i="2"/>
  <c r="I78" i="2"/>
  <c r="I100" i="2"/>
  <c r="I101" i="2"/>
  <c r="I99" i="2"/>
  <c r="I60" i="2"/>
  <c r="I54" i="2"/>
  <c r="I57" i="2"/>
  <c r="H165" i="2"/>
  <c r="H164" i="2"/>
  <c r="H163" i="2"/>
  <c r="H162" i="2"/>
  <c r="H161" i="2"/>
  <c r="H160" i="2"/>
  <c r="H159" i="2"/>
  <c r="H158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2" i="2"/>
  <c r="H141" i="2"/>
  <c r="H139" i="2"/>
  <c r="H138" i="2"/>
  <c r="H137" i="2"/>
  <c r="H136" i="2"/>
  <c r="H135" i="2"/>
  <c r="H134" i="2"/>
  <c r="H75" i="2"/>
  <c r="H96" i="2"/>
  <c r="H72" i="2"/>
  <c r="H92" i="2"/>
  <c r="H86" i="2"/>
  <c r="H69" i="2"/>
  <c r="H89" i="2"/>
  <c r="H79" i="2"/>
  <c r="H78" i="2"/>
  <c r="H101" i="2"/>
  <c r="H100" i="2"/>
  <c r="H99" i="2"/>
  <c r="H60" i="2"/>
  <c r="H54" i="2"/>
  <c r="H57" i="2"/>
  <c r="I50" i="2"/>
  <c r="H50" i="2"/>
  <c r="D133" i="2"/>
  <c r="D132" i="2"/>
  <c r="D75" i="2"/>
  <c r="D96" i="2"/>
  <c r="D72" i="2"/>
  <c r="D92" i="2"/>
  <c r="D86" i="2"/>
  <c r="D69" i="2"/>
  <c r="D89" i="2"/>
  <c r="D78" i="2"/>
  <c r="D99" i="2"/>
  <c r="D60" i="2"/>
  <c r="D54" i="2"/>
  <c r="D57" i="2"/>
  <c r="D50" i="2"/>
  <c r="L30" i="3" l="1"/>
  <c r="L81" i="3"/>
  <c r="L63" i="3"/>
  <c r="I46" i="2"/>
  <c r="H131" i="2"/>
  <c r="I131" i="2"/>
  <c r="I166" i="2"/>
  <c r="K8" i="2"/>
  <c r="K9" i="2"/>
  <c r="K10" i="2"/>
  <c r="K29" i="2"/>
  <c r="I168" i="2" l="1"/>
  <c r="H46" i="2"/>
  <c r="G46" i="2"/>
  <c r="K131" i="2" l="1"/>
  <c r="L38" i="3" l="1"/>
  <c r="L42" i="3"/>
  <c r="N42" i="3" s="1"/>
  <c r="N35" i="3"/>
  <c r="J42" i="3"/>
  <c r="L69" i="3"/>
  <c r="J69" i="3"/>
  <c r="L84" i="3"/>
  <c r="L75" i="3"/>
  <c r="L58" i="3"/>
  <c r="L55" i="3"/>
  <c r="L72" i="3"/>
  <c r="L66" i="3"/>
  <c r="L51" i="3"/>
  <c r="J51" i="3"/>
  <c r="J66" i="3"/>
  <c r="J72" i="3"/>
  <c r="J55" i="3"/>
  <c r="J58" i="3"/>
  <c r="J75" i="3"/>
  <c r="J84" i="3"/>
  <c r="K26" i="3"/>
  <c r="K25" i="3"/>
  <c r="K23" i="3"/>
  <c r="K65" i="2"/>
  <c r="K66" i="2"/>
  <c r="K48" i="3" l="1"/>
  <c r="H166" i="2" l="1"/>
  <c r="H168" i="2" s="1"/>
  <c r="G166" i="2"/>
  <c r="G168" i="2" s="1"/>
  <c r="K79" i="3" l="1"/>
  <c r="L86" i="3"/>
  <c r="J86" i="3"/>
  <c r="K102" i="2" l="1"/>
  <c r="K148" i="2"/>
  <c r="K150" i="2"/>
  <c r="K151" i="2"/>
  <c r="K152" i="2"/>
  <c r="K153" i="2"/>
  <c r="K72" i="2"/>
  <c r="K96" i="2"/>
  <c r="K75" i="2"/>
  <c r="K57" i="2"/>
  <c r="K54" i="2"/>
  <c r="K60" i="2"/>
  <c r="K61" i="2"/>
  <c r="K62" i="2"/>
  <c r="K63" i="2"/>
  <c r="K99" i="2"/>
  <c r="K100" i="2"/>
  <c r="K101" i="2"/>
  <c r="K78" i="2"/>
  <c r="K79" i="2"/>
  <c r="K81" i="2"/>
  <c r="K89" i="2"/>
  <c r="K69" i="2"/>
  <c r="K50" i="2"/>
  <c r="K57" i="3" l="1"/>
  <c r="K58" i="3"/>
  <c r="N75" i="3"/>
  <c r="K83" i="3"/>
  <c r="K84" i="3"/>
  <c r="N86" i="3"/>
  <c r="K51" i="3"/>
  <c r="K21" i="3"/>
  <c r="K20" i="3"/>
  <c r="K19" i="3"/>
  <c r="K18" i="3"/>
  <c r="K42" i="3" l="1"/>
  <c r="N58" i="3"/>
  <c r="K63" i="3"/>
  <c r="N84" i="3"/>
  <c r="K38" i="3"/>
  <c r="K69" i="3"/>
  <c r="K66" i="3"/>
  <c r="K30" i="3"/>
  <c r="K72" i="3"/>
  <c r="K55" i="3"/>
  <c r="K81" i="3"/>
  <c r="K166" i="2"/>
  <c r="H27" i="1" l="1"/>
  <c r="I27" i="1"/>
  <c r="J27" i="1"/>
  <c r="K27" i="1"/>
  <c r="L16" i="1"/>
  <c r="L15" i="1"/>
  <c r="B25" i="2" l="1"/>
  <c r="K147" i="2"/>
  <c r="L17" i="1" l="1"/>
  <c r="K61" i="3" l="1"/>
  <c r="K78" i="3"/>
  <c r="K133" i="2" l="1"/>
  <c r="K134" i="2"/>
  <c r="K136" i="2"/>
  <c r="K137" i="2"/>
  <c r="K154" i="2"/>
  <c r="K155" i="2"/>
  <c r="K159" i="2"/>
  <c r="K161" i="2"/>
  <c r="K162" i="2"/>
  <c r="K164" i="2"/>
  <c r="K165" i="2"/>
  <c r="K132" i="2"/>
  <c r="K92" i="2"/>
  <c r="L12" i="1" l="1"/>
  <c r="K33" i="3"/>
  <c r="K35" i="3" l="1"/>
  <c r="L13" i="1" l="1"/>
  <c r="L14" i="1"/>
  <c r="L18" i="1"/>
  <c r="L19" i="1"/>
  <c r="L20" i="1"/>
  <c r="L21" i="1"/>
  <c r="L22" i="1"/>
  <c r="L23" i="1"/>
  <c r="L24" i="1"/>
  <c r="L25" i="1"/>
  <c r="L11" i="1"/>
  <c r="K7" i="3"/>
  <c r="K8" i="3"/>
  <c r="K9" i="3"/>
  <c r="L27" i="1" l="1"/>
  <c r="G26" i="1"/>
  <c r="K41" i="3" l="1"/>
  <c r="K37" i="3"/>
  <c r="K45" i="3"/>
  <c r="K60" i="3" l="1"/>
  <c r="N48" i="3" l="1"/>
  <c r="K77" i="3" l="1"/>
  <c r="K68" i="3"/>
  <c r="K50" i="3"/>
  <c r="K65" i="3"/>
  <c r="K71" i="3"/>
  <c r="K54" i="3"/>
  <c r="K6" i="3"/>
  <c r="N30" i="3" l="1"/>
  <c r="B27" i="2"/>
  <c r="J7" i="2" l="1"/>
  <c r="K7" i="2" s="1"/>
  <c r="K46" i="2" s="1"/>
  <c r="R7" i="2"/>
  <c r="R46" i="2" s="1"/>
  <c r="R168" i="2" s="1"/>
  <c r="J46" i="2"/>
  <c r="N81" i="3"/>
  <c r="N38" i="3"/>
  <c r="J168" i="2" l="1"/>
  <c r="N69" i="3"/>
  <c r="N51" i="3"/>
  <c r="N72" i="3"/>
  <c r="N55" i="3"/>
  <c r="K168" i="2" l="1"/>
  <c r="N66" i="3"/>
  <c r="N63" i="3"/>
  <c r="G27" i="1"/>
  <c r="I29" i="1"/>
  <c r="J29" i="1"/>
  <c r="K29" i="1"/>
  <c r="H29" i="1"/>
  <c r="L29" i="1" l="1"/>
</calcChain>
</file>

<file path=xl/sharedStrings.xml><?xml version="1.0" encoding="utf-8"?>
<sst xmlns="http://schemas.openxmlformats.org/spreadsheetml/2006/main" count="504" uniqueCount="266">
  <si>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</si>
  <si>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</si>
  <si>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</si>
  <si>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</si>
  <si>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</si>
  <si>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</si>
  <si>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</si>
  <si>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</si>
  <si>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</si>
  <si>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</si>
  <si>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</si>
  <si>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</si>
  <si>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</si>
  <si>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</si>
  <si>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</si>
  <si>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</si>
  <si>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</si>
  <si>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</si>
  <si>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</si>
  <si>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</si>
  <si>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</si>
  <si>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</si>
  <si>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</si>
  <si>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</si>
  <si>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</si>
  <si>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</si>
  <si>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>Interest</t>
  </si>
  <si>
    <t>General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</si>
  <si>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</si>
  <si>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</si>
  <si>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</si>
  <si>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</si>
  <si>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</si>
  <si>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</si>
  <si>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</si>
  <si>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</si>
  <si>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</si>
  <si>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</si>
  <si>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</si>
  <si>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</si>
  <si>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</si>
  <si>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</si>
  <si>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</si>
  <si>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</si>
  <si>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</si>
  <si>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</si>
  <si>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</si>
  <si>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</si>
  <si>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</si>
  <si>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</si>
  <si>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</si>
  <si>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</si>
  <si>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</si>
  <si>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</si>
  <si>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</si>
  <si>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</si>
  <si>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</si>
  <si>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</si>
  <si>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</si>
  <si>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</si>
  <si>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</si>
  <si>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</si>
  <si>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</si>
  <si>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</si>
  <si>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</si>
  <si>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</si>
  <si>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</si>
  <si>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</si>
  <si>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</si>
  <si>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</si>
  <si>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</si>
  <si>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</si>
  <si>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</si>
  <si>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</si>
  <si>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</si>
  <si>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</si>
  <si>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</si>
  <si>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</si>
  <si>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</si>
  <si>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</si>
  <si>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</si>
  <si>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</si>
  <si>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</si>
  <si>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</si>
  <si>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</si>
  <si>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</si>
  <si>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</si>
  <si>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</si>
  <si>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</si>
  <si>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</si>
  <si>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</si>
  <si>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</si>
  <si>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</si>
  <si>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</si>
  <si>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</si>
  <si>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</si>
  <si>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</si>
  <si>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</si>
  <si>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</si>
  <si>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</si>
  <si>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</si>
  <si>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</si>
  <si>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</si>
  <si>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</si>
  <si>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</si>
  <si>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</si>
  <si>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</si>
  <si>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</si>
  <si>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</si>
  <si>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</si>
  <si>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</si>
  <si>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</si>
  <si>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</si>
  <si>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</si>
  <si>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</si>
  <si>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</si>
  <si>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</si>
  <si>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</si>
  <si>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</si>
  <si>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</si>
  <si>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</si>
  <si>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</si>
  <si>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</si>
  <si>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</si>
  <si>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Ally Bank CD</t>
  </si>
  <si>
    <t>91282CDM0</t>
  </si>
  <si>
    <t>02007GRH8</t>
  </si>
  <si>
    <t>Ameriprise MMA Avg</t>
  </si>
  <si>
    <t>Pacific Western</t>
  </si>
  <si>
    <t>69506YTX7</t>
  </si>
  <si>
    <t xml:space="preserve">UBS Bank </t>
  </si>
  <si>
    <t>90348J4V9</t>
  </si>
  <si>
    <t>3134GXM68</t>
  </si>
  <si>
    <t>Ameriprise FHLM</t>
  </si>
  <si>
    <t>Ameriprise MMA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</si>
  <si>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</si>
  <si>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</si>
  <si>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</si>
  <si>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</si>
  <si>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</si>
  <si>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</si>
  <si>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</si>
  <si>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</si>
  <si>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</si>
  <si>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</si>
  <si>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</si>
  <si>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</si>
  <si>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</si>
  <si>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</si>
  <si>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</si>
  <si>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</si>
  <si>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</si>
  <si>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</si>
  <si>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</si>
  <si>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</si>
  <si>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</si>
  <si>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Gerogia Bank Ctr</t>
  </si>
  <si>
    <t>Texas Range TERM</t>
  </si>
  <si>
    <t>1258-00</t>
  </si>
  <si>
    <t>Indep Bk McKinney</t>
  </si>
  <si>
    <t>45385JAP3</t>
  </si>
  <si>
    <t>Zions Bancorp Salt Lake</t>
  </si>
  <si>
    <t>98970LF40</t>
  </si>
  <si>
    <t>Preferred Bk Los Angeles</t>
  </si>
  <si>
    <t>740367RK5</t>
  </si>
  <si>
    <t>Western Alliance Phoenix</t>
  </si>
  <si>
    <t>95763PLN9</t>
  </si>
  <si>
    <t>19623RCB1</t>
  </si>
  <si>
    <t>Sandy Sprg Olney MD</t>
  </si>
  <si>
    <t>Colony BK Fitzgerald GA</t>
  </si>
  <si>
    <t>800364FB2</t>
  </si>
  <si>
    <t>Wells Fargo Sioux Falls</t>
  </si>
  <si>
    <t>US Treasury Bill</t>
  </si>
  <si>
    <t>First B&amp;T Lubbock</t>
  </si>
  <si>
    <t>319042GK7</t>
  </si>
  <si>
    <t>Goldman Sachs BK USA</t>
  </si>
  <si>
    <t>38150VHA0</t>
  </si>
  <si>
    <t>912828V23</t>
  </si>
  <si>
    <t>1258-02</t>
  </si>
  <si>
    <t>Texas Range SELECT</t>
  </si>
  <si>
    <t>Tex Range TERM</t>
  </si>
  <si>
    <t xml:space="preserve">Bonds </t>
  </si>
  <si>
    <t>Tresury Bill/Notes</t>
  </si>
  <si>
    <t>Agency</t>
  </si>
  <si>
    <t>91282CFE6</t>
  </si>
  <si>
    <t>0257QCA3</t>
  </si>
  <si>
    <t>Sofia Bank UT</t>
  </si>
  <si>
    <t>83407DBF2</t>
  </si>
  <si>
    <t>912797GE1</t>
  </si>
  <si>
    <t>91282BD56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</si>
  <si>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</si>
  <si>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</si>
  <si>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</si>
  <si>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</si>
  <si>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</si>
  <si>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</si>
  <si>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</si>
  <si>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</si>
  <si>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</si>
  <si>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912828W48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</si>
  <si>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</si>
  <si>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</si>
  <si>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</si>
  <si>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</si>
  <si>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</si>
  <si>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</si>
  <si>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</si>
  <si>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</si>
  <si>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</si>
  <si>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Morton Cmnty Bk Ill</t>
  </si>
  <si>
    <t>Valley Natl Bk Passaic</t>
  </si>
  <si>
    <t>Flagstar Bk Natl Assn</t>
  </si>
  <si>
    <t>Texas CLASS</t>
  </si>
  <si>
    <t>Tx Range Daily &amp; Select</t>
  </si>
  <si>
    <t xml:space="preserve">    2 .C.D.'s</t>
  </si>
  <si>
    <t xml:space="preserve">       2. C.D.'s</t>
  </si>
  <si>
    <t>GENERAL FUND</t>
  </si>
  <si>
    <t>01-0329</t>
  </si>
  <si>
    <t>3130B1K97</t>
  </si>
  <si>
    <t>Amerant BK Coral Gables</t>
  </si>
  <si>
    <t>Texas Range Select</t>
  </si>
  <si>
    <t>177 days</t>
  </si>
  <si>
    <t>568 days</t>
  </si>
  <si>
    <t>275 days</t>
  </si>
  <si>
    <t>551 days</t>
  </si>
  <si>
    <t>574 days</t>
  </si>
  <si>
    <t>361 days</t>
  </si>
  <si>
    <t>364 days</t>
  </si>
  <si>
    <t>98 days</t>
  </si>
  <si>
    <t>103 days</t>
  </si>
  <si>
    <t>365 days</t>
  </si>
  <si>
    <t>366 days</t>
  </si>
  <si>
    <t>732 days</t>
  </si>
  <si>
    <t>Par/Face Value</t>
  </si>
  <si>
    <t>184 days</t>
  </si>
  <si>
    <t>182 days</t>
  </si>
  <si>
    <t>240 days</t>
  </si>
  <si>
    <t>181 days</t>
  </si>
  <si>
    <t>Tot Int earned @ maturity of investment</t>
  </si>
  <si>
    <t>FFIN Oper Ck Fund</t>
  </si>
  <si>
    <t>Dept Deposit Tax Assr</t>
  </si>
  <si>
    <t>Tex Range Select</t>
  </si>
  <si>
    <t>Taylor County Security Holdings</t>
  </si>
  <si>
    <t>FHLB</t>
  </si>
  <si>
    <t>Texas FIT</t>
  </si>
  <si>
    <t xml:space="preserve">Restricted Funds </t>
  </si>
  <si>
    <t xml:space="preserve">Restricted Fees    </t>
  </si>
  <si>
    <t>4th Qtr</t>
  </si>
  <si>
    <t>FFCB</t>
  </si>
  <si>
    <t>3133ERG7</t>
  </si>
  <si>
    <t>purchased from CH Restoration 07/14/24</t>
  </si>
  <si>
    <t>Current Par/</t>
  </si>
  <si>
    <t xml:space="preserve"> # of Shares</t>
  </si>
  <si>
    <t>89 days</t>
  </si>
  <si>
    <t>731 days</t>
  </si>
  <si>
    <t>Ameriprise FHLMC</t>
  </si>
  <si>
    <t>371 days</t>
  </si>
  <si>
    <t>337 days</t>
  </si>
  <si>
    <t>General Fund purchased</t>
  </si>
  <si>
    <t xml:space="preserve">Restricted Fees </t>
  </si>
  <si>
    <t>closed</t>
  </si>
  <si>
    <t xml:space="preserve"> Comm Suprv &amp; Corrections Dept</t>
  </si>
  <si>
    <t>Prior Year (Sep-23) Market Value Net Change</t>
  </si>
  <si>
    <t>(purchased from CH Restor)</t>
  </si>
  <si>
    <t>TEXAS FIT</t>
  </si>
  <si>
    <t>(bought by Gen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</si>
</sst>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  <numFmt numFmtId="170" formatCode="&quot;$&quot;#,##0.00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i/>
      <sz val="8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164" fontId="3" fillId="0" borderId="0" xfId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14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5" fillId="2" borderId="0" xfId="0" applyFont="1" applyFill="1"/>
    <xf numFmtId="164" fontId="15" fillId="2" borderId="0" xfId="1" applyFont="1" applyFill="1" applyBorder="1" applyAlignment="1" applyProtection="1"/>
    <xf numFmtId="164" fontId="15" fillId="3" borderId="0" xfId="1" applyFont="1" applyFill="1" applyBorder="1" applyAlignment="1" applyProtection="1"/>
    <xf numFmtId="16" fontId="15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6" fillId="7" borderId="0" xfId="0" applyFont="1" applyFill="1"/>
    <xf numFmtId="164" fontId="13" fillId="0" borderId="2" xfId="1" applyBorder="1"/>
    <xf numFmtId="164" fontId="0" fillId="0" borderId="2" xfId="0" applyNumberFormat="1" applyBorder="1"/>
    <xf numFmtId="164" fontId="4" fillId="0" borderId="0" xfId="1" applyFont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164" fontId="13" fillId="0" borderId="0" xfId="1" applyFill="1" applyBorder="1" applyAlignment="1" applyProtection="1"/>
    <xf numFmtId="164" fontId="13" fillId="0" borderId="0" xfId="1" applyFill="1" applyBorder="1" applyAlignment="1" applyProtection="1">
      <alignment horizontal="right"/>
    </xf>
    <xf numFmtId="164" fontId="13" fillId="0" borderId="0" xfId="1" applyFill="1"/>
    <xf numFmtId="164" fontId="13" fillId="8" borderId="0" xfId="1" applyFill="1" applyBorder="1" applyAlignment="1" applyProtection="1"/>
    <xf numFmtId="164" fontId="13" fillId="8" borderId="0" xfId="1" applyFill="1" applyBorder="1" applyAlignment="1" applyProtection="1">
      <alignment horizontal="right"/>
    </xf>
    <xf numFmtId="164" fontId="13" fillId="0" borderId="3" xfId="1" applyFill="1" applyBorder="1" applyAlignment="1" applyProtection="1">
      <alignment horizontal="right"/>
    </xf>
    <xf numFmtId="164" fontId="13" fillId="0" borderId="0" xfId="1" applyFill="1" applyBorder="1" applyAlignment="1" applyProtection="1">
      <alignment horizontal="center"/>
    </xf>
    <xf numFmtId="164" fontId="13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9" fontId="4" fillId="0" borderId="0" xfId="0" applyNumberFormat="1" applyFont="1" applyAlignment="1">
      <alignment horizontal="center"/>
    </xf>
    <xf numFmtId="164" fontId="4" fillId="0" borderId="0" xfId="1" applyFont="1" applyFill="1" applyAlignment="1">
      <alignment horizontal="left"/>
    </xf>
    <xf numFmtId="164" fontId="2" fillId="0" borderId="0" xfId="1" applyFont="1" applyFill="1" applyBorder="1" applyAlignment="1" applyProtection="1">
      <alignment horizontal="right"/>
    </xf>
    <xf numFmtId="0" fontId="0" fillId="0" borderId="12" xfId="0" applyBorder="1"/>
    <xf numFmtId="164" fontId="0" fillId="0" borderId="6" xfId="1" applyFont="1" applyFill="1" applyBorder="1" applyAlignment="1" applyProtection="1">
      <alignment horizontal="center"/>
    </xf>
    <xf numFmtId="164" fontId="3" fillId="0" borderId="0" xfId="1" applyFont="1" applyFill="1"/>
    <xf numFmtId="0" fontId="17" fillId="0" borderId="0" xfId="0" applyFont="1"/>
    <xf numFmtId="164" fontId="18" fillId="0" borderId="0" xfId="1" applyFont="1" applyBorder="1" applyAlignment="1">
      <alignment horizontal="left"/>
    </xf>
    <xf numFmtId="0" fontId="18" fillId="8" borderId="0" xfId="0" applyFont="1" applyFill="1"/>
    <xf numFmtId="169" fontId="18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1" applyFont="1" applyFill="1" applyBorder="1" applyAlignment="1" applyProtection="1"/>
    <xf numFmtId="164" fontId="18" fillId="0" borderId="0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3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6" fillId="0" borderId="0" xfId="0" applyFont="1"/>
    <xf numFmtId="164" fontId="13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3" fillId="8" borderId="7" xfId="1" applyFill="1" applyBorder="1" applyAlignment="1" applyProtection="1">
      <alignment horizontal="center"/>
    </xf>
    <xf numFmtId="164" fontId="6" fillId="0" borderId="0" xfId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3" fillId="10" borderId="0" xfId="1" applyFill="1" applyBorder="1" applyAlignment="1" applyProtection="1"/>
    <xf numFmtId="164" fontId="13" fillId="10" borderId="0" xfId="1" applyFill="1" applyBorder="1" applyAlignment="1" applyProtection="1">
      <alignment horizontal="center"/>
    </xf>
    <xf numFmtId="14" fontId="0" fillId="10" borderId="0" xfId="0" applyNumberFormat="1" applyFill="1"/>
    <xf numFmtId="164" fontId="13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3" fillId="12" borderId="0" xfId="1" applyFill="1" applyBorder="1" applyAlignment="1" applyProtection="1"/>
    <xf numFmtId="14" fontId="0" fillId="12" borderId="0" xfId="0" applyNumberFormat="1" applyFill="1"/>
    <xf numFmtId="164" fontId="13" fillId="12" borderId="0" xfId="1" applyFill="1" applyBorder="1" applyAlignment="1" applyProtection="1">
      <alignment horizontal="right"/>
    </xf>
    <xf numFmtId="0" fontId="14" fillId="10" borderId="0" xfId="0" applyFont="1" applyFill="1" applyAlignment="1">
      <alignment horizontal="right"/>
    </xf>
    <xf numFmtId="164" fontId="13" fillId="10" borderId="0" xfId="1" applyFill="1"/>
    <xf numFmtId="164" fontId="13" fillId="12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0" fontId="3" fillId="14" borderId="0" xfId="0" applyFont="1" applyFill="1"/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3" fillId="13" borderId="0" xfId="1" applyFill="1" applyBorder="1" applyAlignment="1" applyProtection="1"/>
    <xf numFmtId="164" fontId="13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164" fontId="3" fillId="13" borderId="0" xfId="1" applyFont="1" applyFill="1" applyAlignment="1">
      <alignment horizontal="left"/>
    </xf>
    <xf numFmtId="164" fontId="3" fillId="13" borderId="0" xfId="1" applyFont="1" applyFill="1" applyBorder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3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1" xfId="1" applyFont="1" applyFill="1" applyBorder="1" applyAlignment="1" applyProtection="1"/>
    <xf numFmtId="164" fontId="2" fillId="0" borderId="10" xfId="1" applyFont="1" applyFill="1" applyBorder="1" applyAlignment="1" applyProtection="1"/>
    <xf numFmtId="164" fontId="2" fillId="3" borderId="2" xfId="1" applyFont="1" applyFill="1" applyBorder="1" applyAlignment="1" applyProtection="1"/>
    <xf numFmtId="169" fontId="0" fillId="12" borderId="0" xfId="0" applyNumberFormat="1" applyFill="1" applyAlignment="1">
      <alignment horizontal="left"/>
    </xf>
    <xf numFmtId="164" fontId="13" fillId="12" borderId="0" xfId="1" applyFill="1" applyBorder="1" applyAlignment="1" applyProtection="1">
      <alignment horizontal="center"/>
    </xf>
    <xf numFmtId="164" fontId="0" fillId="12" borderId="0" xfId="1" applyFont="1" applyFill="1" applyBorder="1" applyAlignment="1" applyProtection="1"/>
    <xf numFmtId="164" fontId="0" fillId="10" borderId="0" xfId="1" applyFont="1" applyFill="1" applyBorder="1" applyAlignment="1" applyProtection="1"/>
    <xf numFmtId="164" fontId="0" fillId="0" borderId="0" xfId="0" applyNumberFormat="1"/>
    <xf numFmtId="164" fontId="0" fillId="13" borderId="0" xfId="1" applyFont="1" applyFill="1" applyBorder="1" applyAlignment="1" applyProtection="1"/>
    <xf numFmtId="164" fontId="3" fillId="8" borderId="9" xfId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69" fontId="4" fillId="8" borderId="0" xfId="0" applyNumberFormat="1" applyFont="1" applyFill="1" applyAlignment="1">
      <alignment horizontal="center"/>
    </xf>
    <xf numFmtId="14" fontId="0" fillId="8" borderId="0" xfId="0" applyNumberFormat="1" applyFill="1"/>
    <xf numFmtId="164" fontId="0" fillId="8" borderId="0" xfId="1" applyFont="1" applyFill="1" applyBorder="1" applyAlignment="1" applyProtection="1"/>
    <xf numFmtId="14" fontId="0" fillId="8" borderId="0" xfId="0" applyNumberFormat="1" applyFill="1" applyAlignment="1">
      <alignment horizontal="right"/>
    </xf>
    <xf numFmtId="0" fontId="0" fillId="8" borderId="0" xfId="0" applyFill="1" applyAlignment="1">
      <alignment horizontal="left"/>
    </xf>
    <xf numFmtId="164" fontId="0" fillId="8" borderId="0" xfId="1" applyFont="1" applyFill="1" applyBorder="1" applyAlignment="1" applyProtection="1">
      <alignment horizontal="right"/>
    </xf>
    <xf numFmtId="0" fontId="16" fillId="8" borderId="0" xfId="0" applyFont="1" applyFill="1"/>
    <xf numFmtId="0" fontId="14" fillId="8" borderId="0" xfId="0" applyFont="1" applyFill="1" applyAlignment="1">
      <alignment horizontal="right"/>
    </xf>
    <xf numFmtId="164" fontId="13" fillId="8" borderId="0" xfId="1" applyFill="1"/>
    <xf numFmtId="164" fontId="0" fillId="12" borderId="0" xfId="1" applyFont="1" applyFill="1"/>
    <xf numFmtId="164" fontId="14" fillId="15" borderId="14" xfId="1" applyFont="1" applyFill="1" applyBorder="1" applyAlignment="1" applyProtection="1">
      <alignment horizontal="center" wrapText="1"/>
    </xf>
    <xf numFmtId="0" fontId="2" fillId="16" borderId="0" xfId="0" applyFont="1" applyFill="1" applyAlignment="1">
      <alignment horizontal="center"/>
    </xf>
    <xf numFmtId="165" fontId="2" fillId="0" borderId="0" xfId="3" applyFont="1" applyBorder="1" applyAlignment="1">
      <alignment horizontal="center"/>
    </xf>
    <xf numFmtId="39" fontId="0" fillId="2" borderId="0" xfId="3" applyNumberFormat="1" applyFont="1" applyFill="1" applyBorder="1" applyAlignment="1" applyProtection="1">
      <alignment horizontal="right"/>
    </xf>
    <xf numFmtId="39" fontId="2" fillId="2" borderId="4" xfId="3" applyNumberFormat="1" applyFont="1" applyFill="1" applyBorder="1" applyAlignment="1" applyProtection="1">
      <alignment horizontal="right"/>
    </xf>
    <xf numFmtId="0" fontId="2" fillId="16" borderId="20" xfId="0" applyFont="1" applyFill="1" applyBorder="1" applyAlignment="1">
      <alignment horizontal="center"/>
    </xf>
    <xf numFmtId="168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center"/>
    </xf>
    <xf numFmtId="170" fontId="2" fillId="16" borderId="20" xfId="0" applyNumberFormat="1" applyFont="1" applyFill="1" applyBorder="1" applyAlignment="1">
      <alignment horizontal="center"/>
    </xf>
    <xf numFmtId="164" fontId="19" fillId="15" borderId="15" xfId="1" applyFont="1" applyFill="1" applyBorder="1" applyAlignment="1" applyProtection="1">
      <alignment horizontal="center"/>
    </xf>
    <xf numFmtId="164" fontId="19" fillId="15" borderId="0" xfId="1" applyFont="1" applyFill="1" applyBorder="1" applyAlignment="1" applyProtection="1">
      <alignment horizontal="center"/>
    </xf>
    <xf numFmtId="164" fontId="19" fillId="15" borderId="16" xfId="1" applyFont="1" applyFill="1" applyBorder="1" applyAlignment="1" applyProtection="1">
      <alignment horizontal="center"/>
    </xf>
    <xf numFmtId="164" fontId="19" fillId="15" borderId="0" xfId="1" applyFont="1" applyFill="1" applyBorder="1" applyAlignment="1" applyProtection="1">
      <alignment horizontal="right"/>
    </xf>
    <xf numFmtId="164" fontId="19" fillId="8" borderId="0" xfId="1" applyFont="1" applyFill="1" applyBorder="1" applyAlignment="1" applyProtection="1">
      <alignment horizontal="center"/>
    </xf>
    <xf numFmtId="164" fontId="20" fillId="8" borderId="0" xfId="1" applyFont="1" applyFill="1" applyBorder="1" applyAlignment="1" applyProtection="1">
      <alignment horizontal="center"/>
    </xf>
    <xf numFmtId="164" fontId="20" fillId="0" borderId="0" xfId="1" applyFont="1" applyFill="1" applyBorder="1" applyAlignment="1" applyProtection="1">
      <alignment horizontal="center"/>
    </xf>
    <xf numFmtId="167" fontId="0" fillId="8" borderId="0" xfId="0" applyNumberFormat="1" applyFill="1" applyAlignment="1">
      <alignment horizontal="center"/>
    </xf>
    <xf numFmtId="164" fontId="0" fillId="8" borderId="0" xfId="1" applyFont="1" applyFill="1" applyBorder="1" applyAlignment="1" applyProtection="1">
      <alignment horizontal="center"/>
    </xf>
    <xf numFmtId="164" fontId="0" fillId="8" borderId="1" xfId="1" applyFont="1" applyFill="1" applyBorder="1" applyAlignment="1" applyProtection="1">
      <alignment horizontal="center"/>
    </xf>
    <xf numFmtId="0" fontId="0" fillId="8" borderId="1" xfId="0" applyFill="1" applyBorder="1"/>
    <xf numFmtId="164" fontId="0" fillId="8" borderId="6" xfId="1" applyFont="1" applyFill="1" applyBorder="1" applyAlignment="1" applyProtection="1">
      <alignment horizontal="center"/>
    </xf>
    <xf numFmtId="164" fontId="4" fillId="7" borderId="9" xfId="1" applyFont="1" applyFill="1" applyBorder="1" applyAlignment="1">
      <alignment horizontal="left"/>
    </xf>
    <xf numFmtId="164" fontId="0" fillId="12" borderId="0" xfId="1" applyFont="1" applyFill="1" applyBorder="1" applyAlignment="1" applyProtection="1">
      <alignment horizontal="right"/>
    </xf>
    <xf numFmtId="0" fontId="0" fillId="12" borderId="0" xfId="0" applyFill="1" applyAlignment="1">
      <alignment horizontal="left"/>
    </xf>
    <xf numFmtId="169" fontId="0" fillId="8" borderId="0" xfId="0" applyNumberFormat="1" applyFill="1" applyAlignment="1">
      <alignment horizontal="center"/>
    </xf>
    <xf numFmtId="164" fontId="21" fillId="15" borderId="21" xfId="1" applyFont="1" applyFill="1" applyBorder="1" applyAlignment="1" applyProtection="1">
      <alignment horizontal="left"/>
    </xf>
    <xf numFmtId="164" fontId="0" fillId="0" borderId="0" xfId="1" applyFont="1" applyFill="1"/>
    <xf numFmtId="164" fontId="19" fillId="15" borderId="15" xfId="1" applyFont="1" applyFill="1" applyBorder="1" applyAlignment="1" applyProtection="1">
      <alignment horizontal="left"/>
    </xf>
    <xf numFmtId="0" fontId="0" fillId="10" borderId="6" xfId="0" applyFill="1" applyBorder="1"/>
    <xf numFmtId="169" fontId="4" fillId="10" borderId="6" xfId="0" applyNumberFormat="1" applyFont="1" applyFill="1" applyBorder="1" applyAlignment="1">
      <alignment horizontal="center"/>
    </xf>
    <xf numFmtId="14" fontId="0" fillId="10" borderId="6" xfId="0" applyNumberFormat="1" applyFill="1" applyBorder="1" applyAlignment="1">
      <alignment horizontal="right"/>
    </xf>
    <xf numFmtId="164" fontId="13" fillId="10" borderId="6" xfId="1" applyFill="1" applyBorder="1" applyAlignment="1" applyProtection="1"/>
    <xf numFmtId="14" fontId="4" fillId="0" borderId="0" xfId="1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164" fontId="18" fillId="8" borderId="0" xfId="1" applyFont="1" applyFill="1" applyBorder="1" applyAlignment="1" applyProtection="1">
      <alignment horizontal="right"/>
    </xf>
    <xf numFmtId="164" fontId="3" fillId="8" borderId="0" xfId="1" applyFont="1" applyFill="1" applyBorder="1" applyAlignment="1" applyProtection="1">
      <alignment horizontal="right"/>
    </xf>
    <xf numFmtId="164" fontId="3" fillId="8" borderId="0" xfId="1" applyFont="1" applyFill="1"/>
    <xf numFmtId="164" fontId="13" fillId="10" borderId="6" xfId="1" applyFill="1" applyBorder="1" applyAlignment="1" applyProtection="1">
      <alignment horizontal="center"/>
    </xf>
    <xf numFmtId="164" fontId="19" fillId="15" borderId="22" xfId="1" applyFont="1" applyFill="1" applyBorder="1" applyAlignment="1" applyProtection="1">
      <alignment horizontal="right"/>
    </xf>
    <xf numFmtId="164" fontId="19" fillId="15" borderId="9" xfId="1" applyFont="1" applyFill="1" applyBorder="1" applyAlignment="1" applyProtection="1">
      <alignment horizontal="right"/>
    </xf>
    <xf numFmtId="164" fontId="19" fillId="15" borderId="23" xfId="1" applyFont="1" applyFill="1" applyBorder="1" applyAlignment="1" applyProtection="1">
      <alignment horizontal="right"/>
    </xf>
    <xf numFmtId="164" fontId="17" fillId="0" borderId="0" xfId="1" applyFont="1" applyFill="1" applyBorder="1" applyAlignment="1" applyProtection="1">
      <alignment horizontal="center"/>
    </xf>
    <xf numFmtId="164" fontId="19" fillId="8" borderId="0" xfId="1" applyFont="1" applyFill="1" applyBorder="1" applyAlignment="1" applyProtection="1">
      <alignment horizontal="right"/>
    </xf>
    <xf numFmtId="164" fontId="20" fillId="8" borderId="9" xfId="1" applyFont="1" applyFill="1" applyBorder="1" applyAlignment="1" applyProtection="1">
      <alignment horizontal="center"/>
    </xf>
    <xf numFmtId="164" fontId="19" fillId="8" borderId="9" xfId="1" applyFont="1" applyFill="1" applyBorder="1" applyAlignment="1" applyProtection="1">
      <alignment horizontal="center"/>
    </xf>
    <xf numFmtId="164" fontId="19" fillId="15" borderId="13" xfId="1" applyFont="1" applyFill="1" applyBorder="1" applyAlignment="1" applyProtection="1">
      <alignment horizontal="center"/>
    </xf>
    <xf numFmtId="164" fontId="19" fillId="15" borderId="7" xfId="1" applyFont="1" applyFill="1" applyBorder="1" applyAlignment="1" applyProtection="1">
      <alignment horizontal="center"/>
    </xf>
    <xf numFmtId="164" fontId="19" fillId="15" borderId="14" xfId="1" applyFont="1" applyFill="1" applyBorder="1" applyAlignment="1" applyProtection="1">
      <alignment horizontal="center"/>
    </xf>
    <xf numFmtId="164" fontId="19" fillId="15" borderId="15" xfId="1" applyFont="1" applyFill="1" applyBorder="1" applyAlignment="1" applyProtection="1">
      <alignment horizontal="right"/>
    </xf>
    <xf numFmtId="164" fontId="19" fillId="15" borderId="16" xfId="1" applyFont="1" applyFill="1" applyBorder="1" applyAlignment="1" applyProtection="1">
      <alignment horizontal="right"/>
    </xf>
    <xf numFmtId="164" fontId="19" fillId="15" borderId="24" xfId="1" applyFont="1" applyFill="1" applyBorder="1" applyAlignment="1" applyProtection="1">
      <alignment horizontal="center"/>
    </xf>
    <xf numFmtId="164" fontId="19" fillId="15" borderId="6" xfId="1" applyFont="1" applyFill="1" applyBorder="1" applyAlignment="1" applyProtection="1">
      <alignment horizontal="center"/>
    </xf>
    <xf numFmtId="164" fontId="19" fillId="15" borderId="19" xfId="1" applyFont="1" applyFill="1" applyBorder="1" applyAlignment="1" applyProtection="1">
      <alignment horizontal="center"/>
    </xf>
    <xf numFmtId="0" fontId="21" fillId="0" borderId="0" xfId="0" applyFont="1" applyAlignment="1">
      <alignment horizontal="right"/>
    </xf>
    <xf numFmtId="0" fontId="9" fillId="18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167" fontId="0" fillId="19" borderId="0" xfId="0" applyNumberFormat="1" applyFill="1" applyAlignment="1">
      <alignment horizontal="center"/>
    </xf>
    <xf numFmtId="0" fontId="10" fillId="0" borderId="0" xfId="0" applyFont="1" applyAlignment="1">
      <alignment horizontal="center"/>
    </xf>
    <xf numFmtId="164" fontId="14" fillId="15" borderId="7" xfId="1" applyFont="1" applyFill="1" applyBorder="1" applyAlignment="1" applyProtection="1">
      <alignment horizontal="center" wrapText="1"/>
    </xf>
    <xf numFmtId="164" fontId="14" fillId="15" borderId="0" xfId="1" applyFont="1" applyFill="1" applyBorder="1" applyAlignment="1" applyProtection="1">
      <alignment horizontal="center" wrapText="1"/>
    </xf>
    <xf numFmtId="164" fontId="14" fillId="15" borderId="1" xfId="1" applyFont="1" applyFill="1" applyBorder="1" applyAlignment="1" applyProtection="1">
      <alignment horizontal="center" wrapText="1"/>
    </xf>
    <xf numFmtId="164" fontId="14" fillId="15" borderId="16" xfId="1" applyFont="1" applyFill="1" applyBorder="1" applyAlignment="1" applyProtection="1">
      <alignment horizontal="center" wrapText="1"/>
    </xf>
    <xf numFmtId="164" fontId="14" fillId="15" borderId="18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164" fontId="23" fillId="15" borderId="13" xfId="1" applyFont="1" applyFill="1" applyBorder="1" applyAlignment="1" applyProtection="1">
      <alignment horizontal="center" wrapText="1"/>
    </xf>
    <xf numFmtId="164" fontId="23" fillId="15" borderId="15" xfId="1" applyFont="1" applyFill="1" applyBorder="1" applyAlignment="1" applyProtection="1">
      <alignment horizontal="center" wrapText="1"/>
    </xf>
    <xf numFmtId="164" fontId="23" fillId="15" borderId="17" xfId="1" applyFont="1" applyFill="1" applyBorder="1" applyAlignment="1" applyProtection="1">
      <alignment horizontal="center" wrapText="1"/>
    </xf>
    <xf numFmtId="170" fontId="2" fillId="17" borderId="0" xfId="3" applyNumberFormat="1" applyFont="1" applyFill="1" applyBorder="1" applyAlignment="1" applyProtection="1">
      <alignment horizontal="center" wrapText="1"/>
    </xf>
    <xf numFmtId="0" fontId="0" fillId="8" borderId="0" xfId="0" applyFont="1" applyFill="1"/>
    <xf numFmtId="0" fontId="0" fillId="8" borderId="0" xfId="0" applyFont="1" applyFill="1" applyAlignment="1">
      <alignment horizontal="center"/>
    </xf>
    <xf numFmtId="0" fontId="0" fillId="8" borderId="0" xfId="0" applyFont="1" applyFill="1" applyAlignment="1">
      <alignment horizontal="right"/>
    </xf>
    <xf numFmtId="164" fontId="0" fillId="5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/>
    <xf numFmtId="39" fontId="0" fillId="2" borderId="0" xfId="3" applyNumberFormat="1" applyFont="1" applyFill="1" applyBorder="1" applyAlignment="1" applyProtection="1">
      <alignment horizontal="center"/>
    </xf>
    <xf numFmtId="0" fontId="0" fillId="0" borderId="0" xfId="0" applyFont="1"/>
    <xf numFmtId="166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right"/>
    </xf>
    <xf numFmtId="164" fontId="2" fillId="5" borderId="0" xfId="1" applyFont="1" applyFill="1" applyBorder="1" applyAlignment="1" applyProtection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/>
    <xf numFmtId="0" fontId="2" fillId="5" borderId="20" xfId="0" applyFont="1" applyFill="1" applyBorder="1" applyAlignment="1">
      <alignment horizontal="right"/>
    </xf>
    <xf numFmtId="164" fontId="2" fillId="5" borderId="20" xfId="1" applyFont="1" applyFill="1" applyBorder="1" applyAlignment="1" applyProtection="1">
      <alignment horizontal="center"/>
    </xf>
    <xf numFmtId="164" fontId="2" fillId="5" borderId="20" xfId="1" applyFont="1" applyFill="1" applyBorder="1" applyAlignment="1" applyProtection="1"/>
    <xf numFmtId="39" fontId="0" fillId="6" borderId="20" xfId="3" applyNumberFormat="1" applyFont="1" applyFill="1" applyBorder="1" applyAlignment="1" applyProtection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right"/>
    </xf>
    <xf numFmtId="14" fontId="0" fillId="0" borderId="0" xfId="0" applyNumberFormat="1" applyFont="1"/>
    <xf numFmtId="169" fontId="0" fillId="0" borderId="0" xfId="6" applyNumberFormat="1" applyFont="1" applyFill="1" applyBorder="1" applyAlignment="1"/>
    <xf numFmtId="39" fontId="0" fillId="9" borderId="0" xfId="3" applyNumberFormat="1" applyFont="1" applyFill="1" applyBorder="1" applyAlignment="1" applyProtection="1">
      <alignment horizontal="right"/>
    </xf>
    <xf numFmtId="0" fontId="0" fillId="16" borderId="0" xfId="0" applyFont="1" applyFill="1"/>
    <xf numFmtId="164" fontId="24" fillId="15" borderId="0" xfId="1" applyFont="1" applyFill="1"/>
    <xf numFmtId="0" fontId="0" fillId="11" borderId="0" xfId="0" applyFont="1" applyFill="1"/>
    <xf numFmtId="0" fontId="0" fillId="11" borderId="0" xfId="0" applyFont="1" applyFill="1" applyAlignment="1">
      <alignment horizontal="center"/>
    </xf>
    <xf numFmtId="14" fontId="0" fillId="11" borderId="0" xfId="0" applyNumberFormat="1" applyFont="1" applyFill="1" applyAlignment="1">
      <alignment horizontal="right"/>
    </xf>
    <xf numFmtId="14" fontId="0" fillId="11" borderId="0" xfId="0" applyNumberFormat="1" applyFont="1" applyFill="1"/>
    <xf numFmtId="164" fontId="0" fillId="11" borderId="0" xfId="1" applyFont="1" applyFill="1" applyBorder="1" applyAlignment="1" applyProtection="1"/>
    <xf numFmtId="169" fontId="0" fillId="11" borderId="0" xfId="6" applyNumberFormat="1" applyFont="1" applyFill="1" applyBorder="1" applyAlignment="1"/>
    <xf numFmtId="169" fontId="0" fillId="0" borderId="0" xfId="6" applyNumberFormat="1" applyFont="1" applyBorder="1" applyAlignment="1"/>
    <xf numFmtId="14" fontId="0" fillId="8" borderId="0" xfId="0" applyNumberFormat="1" applyFont="1" applyFill="1" applyAlignment="1">
      <alignment horizontal="right"/>
    </xf>
    <xf numFmtId="14" fontId="0" fillId="8" borderId="0" xfId="0" applyNumberFormat="1" applyFont="1" applyFill="1"/>
    <xf numFmtId="169" fontId="0" fillId="8" borderId="0" xfId="6" applyNumberFormat="1" applyFont="1" applyFill="1" applyBorder="1" applyAlignment="1"/>
    <xf numFmtId="164" fontId="0" fillId="11" borderId="0" xfId="1" applyFont="1" applyFill="1" applyBorder="1" applyAlignment="1" applyProtection="1">
      <alignment horizontal="right"/>
    </xf>
    <xf numFmtId="164" fontId="2" fillId="10" borderId="0" xfId="1" applyFont="1" applyFill="1" applyBorder="1" applyAlignment="1" applyProtection="1"/>
    <xf numFmtId="169" fontId="0" fillId="10" borderId="0" xfId="6" applyNumberFormat="1" applyFont="1" applyFill="1" applyBorder="1" applyAlignment="1"/>
    <xf numFmtId="164" fontId="2" fillId="5" borderId="0" xfId="1" applyFont="1" applyFill="1" applyBorder="1" applyAlignment="1" applyProtection="1"/>
    <xf numFmtId="169" fontId="0" fillId="0" borderId="0" xfId="0" applyNumberFormat="1" applyFont="1"/>
    <xf numFmtId="169" fontId="0" fillId="10" borderId="0" xfId="0" applyNumberFormat="1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69" fontId="0" fillId="11" borderId="0" xfId="0" applyNumberFormat="1" applyFont="1" applyFill="1"/>
    <xf numFmtId="164" fontId="2" fillId="10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>
      <alignment horizontal="right"/>
    </xf>
    <xf numFmtId="169" fontId="0" fillId="0" borderId="4" xfId="0" applyNumberFormat="1" applyFont="1" applyBorder="1"/>
    <xf numFmtId="164" fontId="24" fillId="15" borderId="4" xfId="1" applyFont="1" applyFill="1" applyBorder="1"/>
    <xf numFmtId="170" fontId="0" fillId="0" borderId="0" xfId="0" applyNumberFormat="1" applyFont="1"/>
    <xf numFmtId="164" fontId="0" fillId="7" borderId="0" xfId="1" applyFont="1" applyFill="1" applyBorder="1" applyAlignment="1" applyProtection="1">
      <alignment horizontal="right"/>
    </xf>
    <xf numFmtId="169" fontId="0" fillId="7" borderId="0" xfId="6" applyNumberFormat="1" applyFont="1" applyFill="1" applyBorder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14" fontId="0" fillId="0" borderId="0" xfId="0" applyNumberFormat="1" applyFont="1" applyFill="1"/>
    <xf numFmtId="169" fontId="0" fillId="0" borderId="0" xfId="0" applyNumberFormat="1" applyFont="1" applyFill="1"/>
    <xf numFmtId="164" fontId="3" fillId="0" borderId="0" xfId="0" applyNumberFormat="1" applyFont="1"/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59780879.760000013</c:v>
                </c:pt>
                <c:pt idx="1">
                  <c:v>2700520.9099999997</c:v>
                </c:pt>
                <c:pt idx="2">
                  <c:v>3935851.6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6.4534982454547418E-2"/>
                  <c:y val="2.52790934982256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4563314114881"/>
                      <c:h val="0.16895576640927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6.2788339798332343E-2"/>
                  <c:y val="-1.1606938881189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75557119.499999985</c:v>
                </c:pt>
                <c:pt idx="1">
                  <c:v>2684061.54</c:v>
                </c:pt>
                <c:pt idx="2">
                  <c:v>6155192.7800000003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59780879.760000013</c:v>
                </c:pt>
                <c:pt idx="1">
                  <c:v>2700520.9099999997</c:v>
                </c:pt>
                <c:pt idx="2">
                  <c:v>3935851.6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59780879.760000013</c:v>
                </c:pt>
                <c:pt idx="1">
                  <c:v>2700520.9099999997</c:v>
                </c:pt>
                <c:pt idx="2">
                  <c:v>3935851.6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19050</xdr:colOff>
      <xdr:row>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7948D-A682-2EA6-6E48-EB76424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25</xdr:row>
      <xdr:rowOff>57150</xdr:rowOff>
    </xdr:from>
    <xdr:to>
      <xdr:col>6</xdr:col>
      <xdr:colOff>257176</xdr:colOff>
      <xdr:row>37</xdr:row>
      <xdr:rowOff>157835</xdr:rowOff>
    </xdr:to>
    <xdr:pic>
      <xdr:nvPicPr>
        <xdr:cNvPr id="4" name="Picture 3" descr="Photo">
          <a:extLst>
            <a:ext uri="{FF2B5EF4-FFF2-40B4-BE49-F238E27FC236}">
              <a16:creationId xmlns:a16="http://schemas.microsoft.com/office/drawing/2014/main" id="{AD4CE874-492F-0BB8-1B62-0056367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819650"/>
          <a:ext cx="3676650" cy="2043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139065</xdr:colOff>
      <xdr:row>29</xdr:row>
      <xdr:rowOff>64770</xdr:rowOff>
    </xdr:from>
    <xdr:to>
      <xdr:col>10</xdr:col>
      <xdr:colOff>245745</xdr:colOff>
      <xdr:row>41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5"/>
  <sheetViews>
    <sheetView showGridLines="0" tabSelected="1" workbookViewId="0"/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32"/>
    </row>
    <row r="14" spans="1:12" ht="35.25" x14ac:dyDescent="0.5">
      <c r="A14" s="239" t="s">
        <v>59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</row>
    <row r="17" spans="1:12" ht="18" x14ac:dyDescent="0.25">
      <c r="A17" s="242" t="s">
        <v>60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</row>
    <row r="20" spans="1:12" x14ac:dyDescent="0.2">
      <c r="A20" s="240" t="s">
        <v>61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</row>
    <row r="21" spans="1:12" x14ac:dyDescent="0.2">
      <c r="A21" s="241">
        <v>45565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</row>
    <row r="22" spans="1:12" x14ac:dyDescent="0.2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</row>
    <row r="23" spans="1:12" x14ac:dyDescent="0.2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</row>
    <row r="24" spans="1:12" x14ac:dyDescent="0.2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2" x14ac:dyDescent="0.2">
      <c r="E25" t="s">
        <v>0</v>
      </c>
    </row>
  </sheetData>
  <mergeCells count="4">
    <mergeCell ref="A14:L14"/>
    <mergeCell ref="A20:L20"/>
    <mergeCell ref="A21:L21"/>
    <mergeCell ref="A17:L17"/>
  </mergeCells>
  <phoneticPr fontId="5" type="noConversion"/>
  <printOptions horizontalCentered="1" verticalCentered="1"/>
  <pageMargins left="0.7" right="0.7" top="0.75" bottom="0.25" header="0.3" footer="0.3"/>
  <pageSetup paperSize="5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3" t="s">
        <v>62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3:14" ht="15" x14ac:dyDescent="0.2">
      <c r="C2" s="33" t="s">
        <v>63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3:14" ht="15" x14ac:dyDescent="0.2"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3:14" ht="15" x14ac:dyDescent="0.2">
      <c r="C4" s="33" t="s">
        <v>75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3:14" ht="15" x14ac:dyDescent="0.2">
      <c r="C5" s="33" t="s">
        <v>64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3:14" ht="15" x14ac:dyDescent="0.2">
      <c r="C6" s="33" t="s">
        <v>65</v>
      </c>
      <c r="D6" s="33"/>
      <c r="E6" s="33"/>
      <c r="F6" s="33"/>
      <c r="G6" s="33"/>
      <c r="H6" s="33" t="s">
        <v>66</v>
      </c>
      <c r="I6" s="33"/>
      <c r="J6" s="33"/>
      <c r="K6" s="33"/>
      <c r="L6" s="33"/>
      <c r="M6" s="33"/>
      <c r="N6" s="33"/>
    </row>
    <row r="7" spans="3:14" ht="15" x14ac:dyDescent="0.2"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3:14" ht="15" x14ac:dyDescent="0.2">
      <c r="C8" s="33" t="s">
        <v>67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3:14" ht="16.5" customHeight="1" x14ac:dyDescent="0.2">
      <c r="C9" s="33" t="s">
        <v>68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3:14" ht="15" x14ac:dyDescent="0.2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3:14" ht="15" x14ac:dyDescent="0.2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3:14" ht="15" x14ac:dyDescent="0.2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3:14" ht="15" x14ac:dyDescent="0.2"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3:14" ht="15" x14ac:dyDescent="0.2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3:14" ht="15" x14ac:dyDescent="0.2">
      <c r="C15" s="34"/>
      <c r="D15" s="34"/>
      <c r="E15" s="34"/>
      <c r="F15" s="34"/>
      <c r="G15" s="33"/>
      <c r="H15" s="33"/>
      <c r="I15" s="34"/>
      <c r="J15" s="34"/>
      <c r="K15" s="34"/>
      <c r="L15" s="34"/>
      <c r="M15" s="33"/>
      <c r="N15" s="33"/>
    </row>
    <row r="16" spans="3:14" ht="15" x14ac:dyDescent="0.2">
      <c r="C16" s="35" t="s">
        <v>135</v>
      </c>
      <c r="D16" s="33"/>
      <c r="E16" s="33"/>
      <c r="F16" s="33"/>
      <c r="G16" s="33"/>
      <c r="H16" s="33"/>
      <c r="I16" s="33" t="s">
        <v>121</v>
      </c>
      <c r="J16" s="33"/>
      <c r="K16" s="33"/>
      <c r="L16" s="33"/>
      <c r="M16" s="33"/>
      <c r="N16" s="33"/>
    </row>
    <row r="17" spans="3:14" ht="15" x14ac:dyDescent="0.2">
      <c r="C17" s="3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3:14" ht="15" x14ac:dyDescent="0.2">
      <c r="C18" s="35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3:14" ht="15" x14ac:dyDescent="0.2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3:14" ht="15" x14ac:dyDescent="0.2">
      <c r="C20" s="34"/>
      <c r="D20" s="34"/>
      <c r="E20" s="34"/>
      <c r="F20" s="34"/>
      <c r="G20" s="33"/>
      <c r="H20" s="33"/>
      <c r="I20" s="34"/>
      <c r="J20" s="34"/>
      <c r="K20" s="34"/>
      <c r="L20" s="34"/>
      <c r="M20" s="33"/>
      <c r="N20" s="33"/>
    </row>
    <row r="21" spans="3:14" ht="15" x14ac:dyDescent="0.2">
      <c r="C21" s="33" t="s">
        <v>194</v>
      </c>
      <c r="D21" s="33"/>
      <c r="E21" s="33"/>
      <c r="F21" s="33"/>
      <c r="G21" s="33"/>
      <c r="H21" s="33"/>
      <c r="I21" s="33" t="s">
        <v>102</v>
      </c>
      <c r="J21" s="33"/>
      <c r="K21" s="33"/>
      <c r="L21" s="33"/>
      <c r="M21" s="33"/>
      <c r="N21" s="33"/>
    </row>
    <row r="22" spans="3:14" ht="15" x14ac:dyDescent="0.2"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3:14" ht="15" x14ac:dyDescent="0.2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3:14" ht="15" x14ac:dyDescent="0.2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3:14" ht="15" x14ac:dyDescent="0.2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3:14" ht="15" x14ac:dyDescent="0.2">
      <c r="C26" s="34"/>
      <c r="D26" s="34"/>
      <c r="E26" s="34"/>
      <c r="F26" s="34"/>
      <c r="G26" s="33"/>
      <c r="H26" s="33"/>
      <c r="I26" s="34"/>
      <c r="J26" s="34"/>
      <c r="K26" s="34"/>
      <c r="L26" s="34"/>
      <c r="M26" s="33"/>
      <c r="N26" s="33"/>
    </row>
    <row r="27" spans="3:14" ht="15" x14ac:dyDescent="0.2">
      <c r="C27" s="33" t="s">
        <v>69</v>
      </c>
      <c r="D27" s="33"/>
      <c r="E27" s="33"/>
      <c r="F27" s="33"/>
      <c r="G27" s="33"/>
      <c r="H27" s="33"/>
      <c r="I27" s="33" t="s">
        <v>76</v>
      </c>
      <c r="J27" s="33"/>
      <c r="K27" s="33"/>
      <c r="L27" s="33"/>
      <c r="M27" s="33"/>
      <c r="N27" s="33"/>
    </row>
    <row r="28" spans="3:14" ht="15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3:14" ht="15" x14ac:dyDescent="0.2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3:14" ht="15" x14ac:dyDescent="0.2">
      <c r="C30" s="33" t="s">
        <v>77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3:14" ht="15" x14ac:dyDescent="0.2">
      <c r="C31" s="33" t="s">
        <v>78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3:14" ht="15" x14ac:dyDescent="0.2"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3"/>
  <sheetViews>
    <sheetView showGridLines="0" topLeftCell="A4" workbookViewId="0">
      <pane xSplit="1" ySplit="7" topLeftCell="B11" activePane="bottomRight" state="frozen"/>
      <selection activeCell="A4" sqref="A4"/>
      <selection pane="topRight" activeCell="E4" sqref="E4"/>
      <selection pane="bottomLeft" activeCell="A10" sqref="A10"/>
      <selection pane="bottomRight" activeCell="A4" sqref="A4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  <col min="13" max="14" width="9.140625" customWidth="1"/>
    <col min="15" max="15" width="14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" customFormat="1" x14ac:dyDescent="0.2">
      <c r="B2" s="5"/>
      <c r="C2" s="5"/>
      <c r="D2" s="6"/>
      <c r="E2" s="5"/>
      <c r="F2" s="5"/>
      <c r="G2" s="3"/>
      <c r="H2" s="7"/>
      <c r="I2" s="7"/>
      <c r="J2" s="7"/>
      <c r="K2" s="7"/>
      <c r="L2" s="7"/>
    </row>
    <row r="3" spans="1:12" s="4" customFormat="1" x14ac:dyDescent="0.2">
      <c r="B3" s="5"/>
      <c r="C3" s="5"/>
      <c r="D3" s="6"/>
      <c r="E3" s="5"/>
      <c r="F3" s="5"/>
      <c r="G3" s="3"/>
      <c r="H3" s="7"/>
      <c r="I3" s="7"/>
      <c r="J3" s="7"/>
      <c r="K3" s="7"/>
      <c r="L3" s="7"/>
    </row>
    <row r="4" spans="1:12" s="4" customFormat="1" x14ac:dyDescent="0.2">
      <c r="B4" s="5"/>
      <c r="C4" s="5"/>
      <c r="D4" s="6"/>
      <c r="E4" s="5"/>
      <c r="F4" s="5"/>
      <c r="G4" s="8"/>
      <c r="H4" s="7" t="s">
        <v>0</v>
      </c>
      <c r="I4" s="7"/>
      <c r="J4" s="7"/>
      <c r="K4" s="7"/>
      <c r="L4" s="7"/>
    </row>
    <row r="5" spans="1:12" s="46" customFormat="1" ht="19.5" x14ac:dyDescent="0.3">
      <c r="B5" s="47"/>
      <c r="C5" s="47"/>
      <c r="D5" s="49" t="s">
        <v>85</v>
      </c>
      <c r="E5" s="47"/>
      <c r="F5" s="47"/>
      <c r="G5" s="48"/>
      <c r="H5" s="47"/>
      <c r="I5" s="47"/>
      <c r="J5" s="49" t="s">
        <v>85</v>
      </c>
      <c r="K5" s="47"/>
      <c r="L5" s="47"/>
    </row>
    <row r="6" spans="1:12" x14ac:dyDescent="0.2">
      <c r="B6" s="3"/>
      <c r="C6" s="3"/>
      <c r="D6" s="10">
        <v>45473</v>
      </c>
      <c r="E6" s="3"/>
      <c r="F6" s="3"/>
      <c r="G6" s="9"/>
      <c r="J6" s="10">
        <v>45559</v>
      </c>
    </row>
    <row r="7" spans="1:12" x14ac:dyDescent="0.2">
      <c r="B7" s="11" t="s">
        <v>101</v>
      </c>
      <c r="C7" s="3"/>
      <c r="D7" s="11" t="s">
        <v>183</v>
      </c>
      <c r="E7" s="3"/>
      <c r="F7" s="3"/>
      <c r="G7" s="9"/>
      <c r="H7" s="11" t="s">
        <v>101</v>
      </c>
      <c r="J7" s="11" t="s">
        <v>183</v>
      </c>
    </row>
    <row r="8" spans="1:12" x14ac:dyDescent="0.2">
      <c r="B8" s="174" t="s">
        <v>213</v>
      </c>
      <c r="C8" s="11" t="s">
        <v>1</v>
      </c>
      <c r="D8" s="11" t="s">
        <v>181</v>
      </c>
      <c r="E8" s="11" t="s">
        <v>116</v>
      </c>
      <c r="F8" s="3"/>
      <c r="G8" s="9"/>
      <c r="H8" s="174" t="s">
        <v>213</v>
      </c>
      <c r="I8" s="11" t="s">
        <v>1</v>
      </c>
      <c r="J8" s="11" t="s">
        <v>181</v>
      </c>
      <c r="K8" s="11" t="s">
        <v>116</v>
      </c>
    </row>
    <row r="9" spans="1:12" x14ac:dyDescent="0.2">
      <c r="B9" s="202" t="s">
        <v>212</v>
      </c>
      <c r="C9" s="202" t="s">
        <v>2</v>
      </c>
      <c r="D9" s="62" t="s">
        <v>182</v>
      </c>
      <c r="E9" s="202" t="s">
        <v>3</v>
      </c>
      <c r="F9" s="202" t="s">
        <v>4</v>
      </c>
      <c r="G9" s="9"/>
      <c r="H9" s="11" t="s">
        <v>212</v>
      </c>
      <c r="I9" s="11" t="s">
        <v>2</v>
      </c>
      <c r="J9" t="s">
        <v>182</v>
      </c>
      <c r="K9" s="11" t="s">
        <v>3</v>
      </c>
      <c r="L9" s="11" t="s">
        <v>4</v>
      </c>
    </row>
    <row r="10" spans="1:12" s="13" customFormat="1" x14ac:dyDescent="0.2">
      <c r="A10"/>
      <c r="B10" s="205" t="s">
        <v>244</v>
      </c>
      <c r="C10" s="203" t="s">
        <v>0</v>
      </c>
      <c r="D10" s="204" t="s">
        <v>0</v>
      </c>
      <c r="E10" s="203" t="s">
        <v>0</v>
      </c>
      <c r="F10" s="203" t="s">
        <v>0</v>
      </c>
      <c r="G10" s="9"/>
      <c r="H10" s="90" t="s">
        <v>244</v>
      </c>
      <c r="I10" s="12" t="s">
        <v>0</v>
      </c>
      <c r="J10" s="13" t="s">
        <v>0</v>
      </c>
      <c r="K10" s="12" t="s">
        <v>0</v>
      </c>
      <c r="L10" s="12" t="s">
        <v>0</v>
      </c>
    </row>
    <row r="11" spans="1:12" s="14" customFormat="1" x14ac:dyDescent="0.2">
      <c r="A11" s="156" t="s">
        <v>5</v>
      </c>
      <c r="B11" s="157">
        <v>29445849.390000001</v>
      </c>
      <c r="C11" s="158">
        <v>2441467.35</v>
      </c>
      <c r="D11" s="159">
        <v>5408035.2800000003</v>
      </c>
      <c r="E11" s="159">
        <v>10000000</v>
      </c>
      <c r="F11" s="159">
        <f t="shared" ref="F11:F25" si="0">SUM(B11:E11)</f>
        <v>47295352.020000003</v>
      </c>
      <c r="G11" s="16">
        <f>SUM(C11:F11)</f>
        <v>65144854.650000006</v>
      </c>
      <c r="H11" s="157">
        <v>19002313.300000001</v>
      </c>
      <c r="I11" s="158">
        <f>249000+238000+249839.13+243845.64+249886.44+243746.01+244453.14+245510.36+245009.61+244871.1+246359.48</f>
        <v>2700520.9099999997</v>
      </c>
      <c r="J11" s="159">
        <f>945845.58+990006.02+2000000</f>
        <v>3935851.6</v>
      </c>
      <c r="K11" s="159">
        <v>10000000</v>
      </c>
      <c r="L11" s="159">
        <f t="shared" ref="L11:L25" si="1">SUM(H11:K11)</f>
        <v>35638685.810000002</v>
      </c>
    </row>
    <row r="12" spans="1:12" s="14" customFormat="1" x14ac:dyDescent="0.2">
      <c r="A12" s="14" t="s">
        <v>120</v>
      </c>
      <c r="B12" s="45">
        <v>13485280.800000001</v>
      </c>
      <c r="C12" s="52"/>
      <c r="D12" s="15"/>
      <c r="E12" s="15"/>
      <c r="F12" s="15">
        <f t="shared" si="0"/>
        <v>13485280.800000001</v>
      </c>
      <c r="G12" s="16"/>
      <c r="H12" s="45">
        <v>12913624.48</v>
      </c>
      <c r="I12" s="52"/>
      <c r="J12" s="15"/>
      <c r="K12" s="15"/>
      <c r="L12" s="15">
        <f t="shared" si="1"/>
        <v>12913624.48</v>
      </c>
    </row>
    <row r="13" spans="1:12" s="14" customFormat="1" x14ac:dyDescent="0.2">
      <c r="A13" s="156" t="s">
        <v>6</v>
      </c>
      <c r="B13" s="159">
        <v>6159.77</v>
      </c>
      <c r="C13" s="160"/>
      <c r="D13" s="159"/>
      <c r="E13" s="159"/>
      <c r="F13" s="159">
        <f t="shared" si="0"/>
        <v>6159.77</v>
      </c>
      <c r="G13" s="16">
        <f>SUM(C13:F13)</f>
        <v>6159.77</v>
      </c>
      <c r="H13" s="159">
        <v>6212.73</v>
      </c>
      <c r="I13" s="160"/>
      <c r="J13" s="159"/>
      <c r="K13" s="159"/>
      <c r="L13" s="159">
        <f t="shared" si="1"/>
        <v>6212.73</v>
      </c>
    </row>
    <row r="14" spans="1:12" s="14" customFormat="1" x14ac:dyDescent="0.2">
      <c r="A14" s="14" t="s">
        <v>74</v>
      </c>
      <c r="B14" s="15">
        <v>5215.17</v>
      </c>
      <c r="C14" s="53"/>
      <c r="D14" s="15"/>
      <c r="E14" s="15"/>
      <c r="F14" s="15">
        <f t="shared" si="0"/>
        <v>5215.17</v>
      </c>
      <c r="G14" s="16"/>
      <c r="H14" s="15">
        <v>5260</v>
      </c>
      <c r="I14" s="53"/>
      <c r="J14" s="15"/>
      <c r="K14" s="15"/>
      <c r="L14" s="15">
        <f t="shared" si="1"/>
        <v>5260</v>
      </c>
    </row>
    <row r="15" spans="1:12" s="14" customFormat="1" x14ac:dyDescent="0.2">
      <c r="A15" s="156" t="s">
        <v>111</v>
      </c>
      <c r="B15" s="159">
        <v>5692571.6100000003</v>
      </c>
      <c r="C15" s="160">
        <v>242594.19</v>
      </c>
      <c r="D15" s="159">
        <v>747157.5</v>
      </c>
      <c r="E15" s="159"/>
      <c r="F15" s="159">
        <f t="shared" si="0"/>
        <v>6682323.3000000007</v>
      </c>
      <c r="G15" s="16"/>
      <c r="H15" s="159">
        <v>5061953.03</v>
      </c>
      <c r="I15" s="160" t="s">
        <v>0</v>
      </c>
      <c r="J15" s="159" t="s">
        <v>0</v>
      </c>
      <c r="K15" s="159"/>
      <c r="L15" s="159">
        <f t="shared" si="1"/>
        <v>5061953.03</v>
      </c>
    </row>
    <row r="16" spans="1:12" s="14" customFormat="1" x14ac:dyDescent="0.2">
      <c r="A16" s="14" t="s">
        <v>7</v>
      </c>
      <c r="B16" s="15">
        <v>632604.30000000005</v>
      </c>
      <c r="D16" s="17"/>
      <c r="E16" s="15">
        <v>1500000</v>
      </c>
      <c r="F16" s="15">
        <f t="shared" si="0"/>
        <v>2132604.2999999998</v>
      </c>
      <c r="G16" s="16">
        <f t="shared" ref="G16:G26" si="2">SUM(C16:F16)</f>
        <v>3632604.3</v>
      </c>
      <c r="H16" s="15">
        <v>572925.28</v>
      </c>
      <c r="J16" s="17"/>
      <c r="K16" s="15">
        <v>1500000</v>
      </c>
      <c r="L16" s="15">
        <f t="shared" si="1"/>
        <v>2072925.28</v>
      </c>
    </row>
    <row r="17" spans="1:15" s="14" customFormat="1" x14ac:dyDescent="0.2">
      <c r="A17" s="156" t="s">
        <v>8</v>
      </c>
      <c r="B17" s="159">
        <v>2357519.34</v>
      </c>
      <c r="C17" s="156"/>
      <c r="D17" s="159"/>
      <c r="E17" s="159">
        <v>1000000</v>
      </c>
      <c r="F17" s="159">
        <f t="shared" si="0"/>
        <v>3357519.34</v>
      </c>
      <c r="G17" s="16">
        <f t="shared" si="2"/>
        <v>4357519.34</v>
      </c>
      <c r="H17" s="159">
        <v>2473231.27</v>
      </c>
      <c r="I17" s="156"/>
      <c r="J17" s="159"/>
      <c r="K17" s="159">
        <v>1000000</v>
      </c>
      <c r="L17" s="159">
        <f t="shared" si="1"/>
        <v>3473231.27</v>
      </c>
    </row>
    <row r="18" spans="1:15" s="14" customFormat="1" x14ac:dyDescent="0.2">
      <c r="A18" s="14" t="s">
        <v>9</v>
      </c>
      <c r="B18" s="15">
        <v>2416351.2799999998</v>
      </c>
      <c r="D18" s="15"/>
      <c r="E18" s="15"/>
      <c r="F18" s="15">
        <f t="shared" si="0"/>
        <v>2416351.2799999998</v>
      </c>
      <c r="G18" s="16">
        <f t="shared" si="2"/>
        <v>2416351.2799999998</v>
      </c>
      <c r="H18" s="15">
        <v>2619439.2000000002</v>
      </c>
      <c r="J18" s="15"/>
      <c r="K18" s="15"/>
      <c r="L18" s="15">
        <f t="shared" si="1"/>
        <v>2619439.2000000002</v>
      </c>
    </row>
    <row r="19" spans="1:15" s="14" customFormat="1" x14ac:dyDescent="0.2">
      <c r="A19" s="156" t="s">
        <v>10</v>
      </c>
      <c r="B19" s="159">
        <v>75523.61</v>
      </c>
      <c r="C19" s="156"/>
      <c r="D19" s="161"/>
      <c r="E19" s="159"/>
      <c r="F19" s="159">
        <f t="shared" si="0"/>
        <v>75523.61</v>
      </c>
      <c r="G19" s="16">
        <f t="shared" si="2"/>
        <v>75523.61</v>
      </c>
      <c r="H19" s="159">
        <v>77099.839999999997</v>
      </c>
      <c r="I19" s="156"/>
      <c r="J19" s="161"/>
      <c r="K19" s="159"/>
      <c r="L19" s="159">
        <f t="shared" si="1"/>
        <v>77099.839999999997</v>
      </c>
    </row>
    <row r="20" spans="1:15" s="14" customFormat="1" x14ac:dyDescent="0.2">
      <c r="A20" s="14" t="s">
        <v>245</v>
      </c>
      <c r="B20" s="15">
        <v>1692166.48</v>
      </c>
      <c r="D20" s="18"/>
      <c r="E20" s="15"/>
      <c r="F20" s="15">
        <f t="shared" si="0"/>
        <v>1692166.48</v>
      </c>
      <c r="G20" s="16">
        <f t="shared" si="2"/>
        <v>1692166.48</v>
      </c>
      <c r="H20" s="15">
        <v>1785819.6</v>
      </c>
      <c r="J20" s="18"/>
      <c r="K20" s="15"/>
      <c r="L20" s="15">
        <f t="shared" si="1"/>
        <v>1785819.6</v>
      </c>
    </row>
    <row r="21" spans="1:15" s="14" customFormat="1" x14ac:dyDescent="0.2">
      <c r="A21" s="156" t="s">
        <v>11</v>
      </c>
      <c r="B21" s="159">
        <v>164847.14000000001</v>
      </c>
      <c r="C21" s="156"/>
      <c r="D21" s="159"/>
      <c r="E21" s="159"/>
      <c r="F21" s="159">
        <f t="shared" si="0"/>
        <v>164847.14000000001</v>
      </c>
      <c r="G21" s="16">
        <f t="shared" si="2"/>
        <v>164847.14000000001</v>
      </c>
      <c r="H21" s="159">
        <v>141141.18</v>
      </c>
      <c r="I21" s="156"/>
      <c r="J21" s="159"/>
      <c r="K21" s="159"/>
      <c r="L21" s="159">
        <f t="shared" si="1"/>
        <v>141141.18</v>
      </c>
    </row>
    <row r="22" spans="1:15" s="14" customFormat="1" x14ac:dyDescent="0.2">
      <c r="A22" s="14" t="s">
        <v>12</v>
      </c>
      <c r="B22" s="15">
        <v>454293.72</v>
      </c>
      <c r="D22" s="15"/>
      <c r="E22" s="15"/>
      <c r="F22" s="15">
        <f t="shared" si="0"/>
        <v>454293.72</v>
      </c>
      <c r="G22" s="16">
        <f t="shared" si="2"/>
        <v>454293.72</v>
      </c>
      <c r="H22" s="15">
        <v>623368.31000000006</v>
      </c>
      <c r="J22" s="15"/>
      <c r="K22" s="15"/>
      <c r="L22" s="15">
        <f t="shared" si="1"/>
        <v>623368.31000000006</v>
      </c>
    </row>
    <row r="23" spans="1:15" s="14" customFormat="1" x14ac:dyDescent="0.2">
      <c r="A23" s="156" t="s">
        <v>88</v>
      </c>
      <c r="B23" s="159">
        <v>1088308.55</v>
      </c>
      <c r="C23" s="156"/>
      <c r="D23" s="159"/>
      <c r="E23" s="159"/>
      <c r="F23" s="159">
        <f t="shared" si="0"/>
        <v>1088308.55</v>
      </c>
      <c r="G23" s="16">
        <f t="shared" si="2"/>
        <v>1088308.55</v>
      </c>
      <c r="H23" s="159">
        <v>1097783.79</v>
      </c>
      <c r="I23" s="156"/>
      <c r="J23" s="159"/>
      <c r="K23" s="159"/>
      <c r="L23" s="159">
        <f t="shared" si="1"/>
        <v>1097783.79</v>
      </c>
    </row>
    <row r="24" spans="1:15" s="14" customFormat="1" x14ac:dyDescent="0.2">
      <c r="A24" s="14" t="s">
        <v>13</v>
      </c>
      <c r="B24" s="15">
        <v>3295894.73</v>
      </c>
      <c r="D24" s="15"/>
      <c r="E24" s="15"/>
      <c r="F24" s="15">
        <f t="shared" si="0"/>
        <v>3295894.73</v>
      </c>
      <c r="G24" s="16">
        <f t="shared" si="2"/>
        <v>3295894.73</v>
      </c>
      <c r="H24" s="15">
        <v>2372263.1</v>
      </c>
      <c r="J24" s="15"/>
      <c r="K24" s="15"/>
      <c r="L24" s="15">
        <f t="shared" si="1"/>
        <v>2372263.1</v>
      </c>
    </row>
    <row r="25" spans="1:15" s="14" customFormat="1" x14ac:dyDescent="0.2">
      <c r="A25" s="156" t="s">
        <v>14</v>
      </c>
      <c r="B25" s="159">
        <v>14744533.609999999</v>
      </c>
      <c r="C25" s="156"/>
      <c r="D25" s="159"/>
      <c r="E25" s="159"/>
      <c r="F25" s="159">
        <f t="shared" si="0"/>
        <v>14744533.609999999</v>
      </c>
      <c r="G25" s="16">
        <f t="shared" si="2"/>
        <v>14744533.609999999</v>
      </c>
      <c r="H25" s="159">
        <v>11028444.65</v>
      </c>
      <c r="I25" s="156"/>
      <c r="J25" s="159"/>
      <c r="K25" s="159"/>
      <c r="L25" s="159">
        <f t="shared" si="1"/>
        <v>11028444.65</v>
      </c>
    </row>
    <row r="26" spans="1:15" x14ac:dyDescent="0.2">
      <c r="B26" s="19"/>
      <c r="C26"/>
      <c r="D26" s="19"/>
      <c r="E26" s="3"/>
      <c r="F26"/>
      <c r="G26" s="16">
        <f t="shared" si="2"/>
        <v>0</v>
      </c>
      <c r="H26" s="19"/>
      <c r="I26"/>
      <c r="J26" s="19"/>
      <c r="L26"/>
    </row>
    <row r="27" spans="1:15" s="14" customFormat="1" x14ac:dyDescent="0.2">
      <c r="A27" s="22" t="s">
        <v>4</v>
      </c>
      <c r="B27" s="162">
        <f>SUM(B11:B26)</f>
        <v>75557119.499999985</v>
      </c>
      <c r="C27" s="163">
        <f>SUM(C11:C26)</f>
        <v>2684061.54</v>
      </c>
      <c r="D27" s="162">
        <f>SUM(D11:D26)</f>
        <v>6155192.7800000003</v>
      </c>
      <c r="E27" s="164">
        <f>SUM(E11:E26)</f>
        <v>12500000</v>
      </c>
      <c r="F27" s="165">
        <f>SUM(F11:F26)</f>
        <v>96896373.820000023</v>
      </c>
      <c r="G27" s="166">
        <f t="shared" ref="G27" si="3">SUM(G11:G26)</f>
        <v>97073057.180000022</v>
      </c>
      <c r="H27" s="162">
        <f>SUM(H11:H26)</f>
        <v>59780879.760000013</v>
      </c>
      <c r="I27" s="163">
        <f>SUM(I11:I26)</f>
        <v>2700520.9099999997</v>
      </c>
      <c r="J27" s="162">
        <f>SUM(J11:J26)</f>
        <v>3935851.6</v>
      </c>
      <c r="K27" s="164">
        <f>SUM(K11:K26)</f>
        <v>12500000</v>
      </c>
      <c r="L27" s="165">
        <f>SUM(L11:L26)</f>
        <v>78917252.270000026</v>
      </c>
      <c r="M27" s="89"/>
    </row>
    <row r="28" spans="1:15" x14ac:dyDescent="0.2">
      <c r="B28" s="3"/>
      <c r="C28" s="3"/>
      <c r="D28" s="3"/>
      <c r="E28" s="3"/>
      <c r="F28" s="3"/>
      <c r="G28" s="9"/>
    </row>
    <row r="29" spans="1:15" x14ac:dyDescent="0.2">
      <c r="A29" t="s">
        <v>15</v>
      </c>
      <c r="B29" s="3"/>
      <c r="C29" s="3"/>
      <c r="D29" s="3"/>
      <c r="E29" s="3"/>
      <c r="F29" s="3" t="s">
        <v>0</v>
      </c>
      <c r="G29" s="9"/>
      <c r="H29" s="3">
        <f>SUM(H27-B27)</f>
        <v>-15776239.739999972</v>
      </c>
      <c r="I29" s="3">
        <f>SUM(I27-C27)</f>
        <v>16459.369999999646</v>
      </c>
      <c r="J29" s="3">
        <f>SUM(J27-D27)</f>
        <v>-2219341.1800000002</v>
      </c>
      <c r="K29" s="3">
        <f>SUM(K27-E27)</f>
        <v>0</v>
      </c>
      <c r="L29" s="3">
        <f>SUM(H29:K29)</f>
        <v>-17979121.549999975</v>
      </c>
    </row>
    <row r="30" spans="1:15" x14ac:dyDescent="0.2">
      <c r="B30" s="3"/>
      <c r="C30" s="19"/>
      <c r="D30" s="3"/>
      <c r="E30" s="3"/>
      <c r="F30" s="3"/>
      <c r="G30" s="9"/>
      <c r="L30"/>
      <c r="O30" s="171"/>
    </row>
    <row r="31" spans="1:15" x14ac:dyDescent="0.2">
      <c r="B31" s="3"/>
      <c r="C31" s="3"/>
      <c r="D31" s="3"/>
      <c r="E31" s="3"/>
      <c r="F31" s="3"/>
      <c r="G31" s="20"/>
    </row>
    <row r="32" spans="1:15" x14ac:dyDescent="0.2">
      <c r="B32" s="3"/>
      <c r="C32" s="3"/>
      <c r="D32" s="3"/>
      <c r="E32" s="3"/>
      <c r="F32" s="3"/>
      <c r="G32" s="20"/>
    </row>
    <row r="33" spans="2:12" x14ac:dyDescent="0.2">
      <c r="B33" s="3"/>
      <c r="C33" s="3"/>
      <c r="D33" s="3"/>
      <c r="E33" s="3"/>
      <c r="F33" s="3"/>
      <c r="G33" s="20"/>
    </row>
    <row r="34" spans="2:12" x14ac:dyDescent="0.2">
      <c r="B34" s="3"/>
      <c r="C34" s="3"/>
      <c r="D34" s="3"/>
      <c r="E34" s="3"/>
      <c r="F34" s="3"/>
      <c r="G34" s="20"/>
      <c r="K34" s="3" t="s">
        <v>84</v>
      </c>
    </row>
    <row r="35" spans="2:12" x14ac:dyDescent="0.2">
      <c r="B35" s="3"/>
      <c r="C35" s="3"/>
      <c r="D35" s="3"/>
      <c r="E35" s="3" t="s">
        <v>107</v>
      </c>
      <c r="F35" s="3"/>
      <c r="G35" s="20"/>
      <c r="K35" s="3" t="s">
        <v>108</v>
      </c>
    </row>
    <row r="36" spans="2:12" x14ac:dyDescent="0.2">
      <c r="B36" s="3"/>
      <c r="C36" s="3"/>
      <c r="D36" s="3"/>
      <c r="E36" s="3" t="s">
        <v>214</v>
      </c>
      <c r="F36" s="3"/>
      <c r="G36" s="20"/>
      <c r="K36" s="3" t="s">
        <v>215</v>
      </c>
    </row>
    <row r="37" spans="2:12" x14ac:dyDescent="0.2">
      <c r="B37" s="3"/>
      <c r="C37" s="3"/>
      <c r="D37" s="3"/>
      <c r="E37" s="3" t="s">
        <v>82</v>
      </c>
      <c r="F37" s="3"/>
      <c r="G37" s="20"/>
      <c r="K37" s="3" t="s">
        <v>80</v>
      </c>
    </row>
    <row r="38" spans="2:12" x14ac:dyDescent="0.2">
      <c r="B38" s="3"/>
      <c r="C38" s="3"/>
      <c r="D38" s="3"/>
      <c r="E38" s="3" t="s">
        <v>83</v>
      </c>
      <c r="F38" s="3"/>
      <c r="G38" s="20"/>
      <c r="K38" s="3" t="s">
        <v>81</v>
      </c>
    </row>
    <row r="39" spans="2:12" x14ac:dyDescent="0.2">
      <c r="B39" s="3"/>
      <c r="C39" s="3"/>
      <c r="D39" s="3"/>
      <c r="E39" s="3"/>
      <c r="F39" s="3"/>
      <c r="G39" s="20"/>
    </row>
    <row r="40" spans="2:12" x14ac:dyDescent="0.2">
      <c r="B40" s="3"/>
      <c r="C40" s="3"/>
      <c r="D40" s="3"/>
      <c r="E40" s="3"/>
      <c r="F40" s="3"/>
      <c r="G40" s="20"/>
    </row>
    <row r="41" spans="2:12" x14ac:dyDescent="0.2">
      <c r="B41" s="3"/>
      <c r="C41" s="3"/>
      <c r="D41" s="3"/>
      <c r="E41" s="3"/>
      <c r="F41" s="3"/>
      <c r="G41" s="20"/>
    </row>
    <row r="42" spans="2:12" x14ac:dyDescent="0.2">
      <c r="B42" s="3"/>
      <c r="C42" s="3"/>
      <c r="D42" s="3"/>
      <c r="E42" s="3"/>
      <c r="F42" s="3"/>
      <c r="G42" s="20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L173"/>
  <sheetViews>
    <sheetView showGridLines="0" showRuler="0" zoomScale="114" zoomScaleNormal="114" zoomScaleSheetLayoutView="100" zoomScalePageLayoutView="145" workbookViewId="0">
      <pane ySplit="6" topLeftCell="A7" activePane="bottomLeft" state="frozen"/>
      <selection pane="bottomLeft" sqref="A1:N1"/>
    </sheetView>
  </sheetViews>
  <sheetFormatPr defaultRowHeight="12.75" x14ac:dyDescent="0.2"/>
  <cols>
    <col min="1" max="1" width="17.7109375" customWidth="1"/>
    <col min="2" max="2" width="7.85546875" style="54" bestFit="1" customWidth="1"/>
    <col min="3" max="3" width="20.140625" style="62" customWidth="1"/>
    <col min="4" max="4" width="5.28515625" style="110" customWidth="1"/>
    <col min="5" max="5" width="11.140625" customWidth="1"/>
    <col min="6" max="6" width="10.140625" style="21" bestFit="1" customWidth="1"/>
    <col min="7" max="7" width="14" style="69" customWidth="1"/>
    <col min="8" max="8" width="14" style="72" customWidth="1"/>
    <col min="9" max="9" width="14" style="71" customWidth="1"/>
    <col min="10" max="10" width="14.140625" style="69" bestFit="1" customWidth="1"/>
    <col min="11" max="11" width="14.140625" style="74" bestFit="1" customWidth="1"/>
    <col min="12" max="12" width="11.140625" style="74" customWidth="1"/>
    <col min="13" max="13" width="8" style="74" customWidth="1"/>
    <col min="14" max="14" width="13" style="74" customWidth="1"/>
    <col min="15" max="15" width="12.42578125" style="69" bestFit="1" customWidth="1"/>
    <col min="16" max="16" width="13.7109375" style="69" customWidth="1"/>
    <col min="17" max="17" width="13.28515625" style="69" customWidth="1"/>
    <col min="18" max="18" width="14" customWidth="1"/>
    <col min="19" max="19" width="8.85546875"/>
    <col min="20" max="20" width="11.28515625" bestFit="1" customWidth="1"/>
    <col min="21" max="21" width="8.85546875"/>
    <col min="22" max="22" width="12.85546875" bestFit="1" customWidth="1"/>
    <col min="23" max="23" width="11.28515625" bestFit="1" customWidth="1"/>
    <col min="24" max="116" width="8.85546875"/>
  </cols>
  <sheetData>
    <row r="1" spans="1:116" x14ac:dyDescent="0.2">
      <c r="A1" s="248" t="s">
        <v>242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16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16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16" s="22" customFormat="1" ht="11.25" customHeight="1" x14ac:dyDescent="0.2">
      <c r="B4" s="59"/>
      <c r="C4" s="60"/>
      <c r="D4" s="122"/>
      <c r="F4" s="23"/>
      <c r="G4" s="88"/>
      <c r="H4" s="116"/>
      <c r="I4" s="112"/>
      <c r="J4" s="88" t="s">
        <v>247</v>
      </c>
      <c r="K4" s="226"/>
      <c r="L4" s="250" t="s">
        <v>238</v>
      </c>
      <c r="M4" s="243"/>
      <c r="N4" s="185"/>
      <c r="O4" s="88" t="s">
        <v>109</v>
      </c>
      <c r="P4" s="88" t="s">
        <v>196</v>
      </c>
      <c r="Q4" s="88" t="s">
        <v>197</v>
      </c>
      <c r="R4" s="88" t="s">
        <v>198</v>
      </c>
    </row>
    <row r="5" spans="1:116" s="22" customFormat="1" ht="12" customHeight="1" x14ac:dyDescent="0.2">
      <c r="A5" s="22" t="s">
        <v>16</v>
      </c>
      <c r="B5" s="59"/>
      <c r="C5" s="60" t="s">
        <v>17</v>
      </c>
      <c r="D5" s="122" t="s">
        <v>99</v>
      </c>
      <c r="E5" s="22" t="s">
        <v>18</v>
      </c>
      <c r="F5" s="23" t="s">
        <v>19</v>
      </c>
      <c r="G5" s="111" t="s">
        <v>251</v>
      </c>
      <c r="H5" s="109" t="s">
        <v>20</v>
      </c>
      <c r="I5" s="109" t="s">
        <v>21</v>
      </c>
      <c r="J5" s="88" t="s">
        <v>22</v>
      </c>
      <c r="K5" s="111" t="s">
        <v>70</v>
      </c>
      <c r="L5" s="251"/>
      <c r="M5" s="244"/>
      <c r="N5" s="246" t="s">
        <v>233</v>
      </c>
      <c r="O5" s="88" t="s">
        <v>22</v>
      </c>
      <c r="P5" s="88" t="s">
        <v>22</v>
      </c>
      <c r="Q5" s="88" t="s">
        <v>22</v>
      </c>
      <c r="R5" s="88" t="s">
        <v>22</v>
      </c>
    </row>
    <row r="6" spans="1:116" s="24" customFormat="1" ht="11.25" customHeight="1" x14ac:dyDescent="0.2">
      <c r="B6" s="113"/>
      <c r="C6" s="61" t="s">
        <v>23</v>
      </c>
      <c r="D6" s="123" t="s">
        <v>100</v>
      </c>
      <c r="E6" s="24" t="s">
        <v>24</v>
      </c>
      <c r="F6" s="25" t="s">
        <v>25</v>
      </c>
      <c r="G6" s="115" t="s">
        <v>252</v>
      </c>
      <c r="H6" s="117"/>
      <c r="I6" s="118"/>
      <c r="J6" s="114" t="s">
        <v>26</v>
      </c>
      <c r="K6" s="115" t="s">
        <v>26</v>
      </c>
      <c r="L6" s="252"/>
      <c r="M6" s="245"/>
      <c r="N6" s="247"/>
      <c r="O6" s="114" t="s">
        <v>26</v>
      </c>
      <c r="P6" s="114" t="s">
        <v>26</v>
      </c>
      <c r="Q6" s="114" t="s">
        <v>26</v>
      </c>
      <c r="R6" s="114" t="s">
        <v>26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</row>
    <row r="7" spans="1:116" ht="14.25" customHeight="1" x14ac:dyDescent="0.2">
      <c r="A7" s="22" t="s">
        <v>216</v>
      </c>
      <c r="C7" s="126" t="s">
        <v>105</v>
      </c>
      <c r="D7" s="127">
        <v>4.4217000000000004</v>
      </c>
      <c r="E7" s="126"/>
      <c r="F7" s="128">
        <v>45565</v>
      </c>
      <c r="G7" s="129">
        <v>3786894.27</v>
      </c>
      <c r="H7" s="129">
        <f t="shared" ref="H7:I11" si="0">SUM(G7)</f>
        <v>3786894.27</v>
      </c>
      <c r="I7" s="129">
        <f t="shared" si="0"/>
        <v>3786894.27</v>
      </c>
      <c r="J7" s="107">
        <f>SUM(B27)</f>
        <v>93510.12</v>
      </c>
      <c r="K7" s="102">
        <f>SUM(J7+O7+P7+Q7)</f>
        <v>487870.57</v>
      </c>
      <c r="L7" s="194"/>
      <c r="M7" s="195"/>
      <c r="N7" s="196"/>
      <c r="O7" s="107">
        <v>78388.27</v>
      </c>
      <c r="P7" s="107">
        <v>199229.39</v>
      </c>
      <c r="Q7" s="107">
        <v>116742.79</v>
      </c>
      <c r="R7" s="107">
        <f>SUM(B27)</f>
        <v>93510.12</v>
      </c>
    </row>
    <row r="8" spans="1:116" ht="14.25" customHeight="1" x14ac:dyDescent="0.2">
      <c r="C8" s="62" t="s">
        <v>96</v>
      </c>
      <c r="D8" s="86">
        <v>5.1637000000000004</v>
      </c>
      <c r="F8" s="27">
        <v>45565</v>
      </c>
      <c r="G8" s="68">
        <v>800</v>
      </c>
      <c r="H8" s="68">
        <f t="shared" si="0"/>
        <v>800</v>
      </c>
      <c r="I8" s="68">
        <f t="shared" si="0"/>
        <v>800</v>
      </c>
      <c r="J8" s="68">
        <v>1087.46</v>
      </c>
      <c r="K8" s="74">
        <f t="shared" ref="K8:K11" si="1">SUM(J8+O8+P8+Q8)</f>
        <v>23757.870000000003</v>
      </c>
      <c r="L8" s="194"/>
      <c r="M8" s="195"/>
      <c r="N8" s="196"/>
      <c r="O8" s="68">
        <v>12511.19</v>
      </c>
      <c r="P8" s="68">
        <v>9074.7900000000009</v>
      </c>
      <c r="Q8" s="68">
        <v>1084.43</v>
      </c>
      <c r="R8" s="71">
        <v>1087.46</v>
      </c>
    </row>
    <row r="9" spans="1:116" ht="14.25" customHeight="1" x14ac:dyDescent="0.2">
      <c r="A9" s="105" t="s">
        <v>136</v>
      </c>
      <c r="B9" s="66">
        <v>1435.33</v>
      </c>
      <c r="C9" s="126" t="s">
        <v>97</v>
      </c>
      <c r="D9" s="127">
        <v>5.2797000000000001</v>
      </c>
      <c r="E9" s="126"/>
      <c r="F9" s="128">
        <v>45565</v>
      </c>
      <c r="G9" s="129">
        <v>5000000</v>
      </c>
      <c r="H9" s="129">
        <f t="shared" si="0"/>
        <v>5000000</v>
      </c>
      <c r="I9" s="129">
        <f t="shared" si="0"/>
        <v>5000000</v>
      </c>
      <c r="J9" s="129">
        <v>130875.09</v>
      </c>
      <c r="K9" s="130">
        <f t="shared" si="1"/>
        <v>705404.37</v>
      </c>
      <c r="L9" s="194"/>
      <c r="M9" s="195"/>
      <c r="N9" s="196"/>
      <c r="O9" s="68">
        <v>121907.34</v>
      </c>
      <c r="P9" s="68">
        <v>222041.84</v>
      </c>
      <c r="Q9" s="68">
        <v>230580.1</v>
      </c>
      <c r="R9" s="71">
        <v>130875.09</v>
      </c>
    </row>
    <row r="10" spans="1:116" ht="14.25" customHeight="1" x14ac:dyDescent="0.2">
      <c r="A10" s="105" t="s">
        <v>137</v>
      </c>
      <c r="B10" s="66">
        <v>4539.3900000000003</v>
      </c>
      <c r="C10" s="62" t="s">
        <v>122</v>
      </c>
      <c r="D10" s="86">
        <v>5.16</v>
      </c>
      <c r="E10" t="s">
        <v>158</v>
      </c>
      <c r="F10" s="27">
        <v>45565</v>
      </c>
      <c r="G10" s="68">
        <v>11902.77</v>
      </c>
      <c r="H10" s="68">
        <f t="shared" si="0"/>
        <v>11902.77</v>
      </c>
      <c r="I10" s="68">
        <f t="shared" si="0"/>
        <v>11902.77</v>
      </c>
      <c r="J10" s="68">
        <v>6794.72</v>
      </c>
      <c r="K10" s="74">
        <f t="shared" si="1"/>
        <v>14382.14</v>
      </c>
      <c r="L10" s="194"/>
      <c r="M10" s="195"/>
      <c r="N10" s="196"/>
      <c r="O10" s="68">
        <v>1579.66</v>
      </c>
      <c r="P10" s="68">
        <v>279.13</v>
      </c>
      <c r="Q10" s="68">
        <v>5728.63</v>
      </c>
      <c r="R10" s="71">
        <v>6794.72</v>
      </c>
    </row>
    <row r="11" spans="1:116" ht="14.25" customHeight="1" x14ac:dyDescent="0.2">
      <c r="A11" s="105" t="s">
        <v>138</v>
      </c>
      <c r="B11" s="66">
        <v>0.71</v>
      </c>
      <c r="C11" s="126" t="s">
        <v>220</v>
      </c>
      <c r="D11" s="127">
        <v>5.28</v>
      </c>
      <c r="E11" s="126" t="s">
        <v>158</v>
      </c>
      <c r="F11" s="128">
        <v>45565</v>
      </c>
      <c r="G11" s="132">
        <v>23720.75</v>
      </c>
      <c r="H11" s="129">
        <f t="shared" si="0"/>
        <v>23720.75</v>
      </c>
      <c r="I11" s="129">
        <f t="shared" si="0"/>
        <v>23720.75</v>
      </c>
      <c r="J11" s="132">
        <v>262.98</v>
      </c>
      <c r="K11" s="130">
        <f t="shared" si="1"/>
        <v>1863.21</v>
      </c>
      <c r="L11" s="194"/>
      <c r="M11" s="195"/>
      <c r="N11" s="196"/>
      <c r="O11" s="69">
        <v>0</v>
      </c>
      <c r="Q11" s="69">
        <v>1600.23</v>
      </c>
      <c r="R11" s="72">
        <v>262.98</v>
      </c>
      <c r="W11" s="171" t="s">
        <v>0</v>
      </c>
    </row>
    <row r="12" spans="1:116" ht="14.25" customHeight="1" x14ac:dyDescent="0.2">
      <c r="A12" s="105" t="s">
        <v>140</v>
      </c>
      <c r="B12" s="66">
        <v>62.96</v>
      </c>
      <c r="C12" s="62" t="s">
        <v>127</v>
      </c>
      <c r="D12" s="86">
        <v>0.28999999999999998</v>
      </c>
      <c r="E12" t="s">
        <v>0</v>
      </c>
      <c r="F12" s="27">
        <v>45565</v>
      </c>
      <c r="G12" s="68">
        <v>405.31</v>
      </c>
      <c r="H12" s="68">
        <f>SUM(G12)</f>
        <v>405.31</v>
      </c>
      <c r="I12" s="68">
        <v>405.31</v>
      </c>
      <c r="J12" s="68">
        <v>706.16</v>
      </c>
      <c r="K12" s="74">
        <f t="shared" ref="K12:K13" si="2">SUM(J12+O12+P12+Q12)</f>
        <v>5391.3600000000006</v>
      </c>
      <c r="L12" s="194"/>
      <c r="M12" s="195"/>
      <c r="N12" s="196"/>
      <c r="O12" s="68">
        <v>85.75</v>
      </c>
      <c r="P12" s="68">
        <v>3886.53</v>
      </c>
      <c r="Q12" s="68">
        <v>712.92</v>
      </c>
      <c r="R12" s="71">
        <v>706.16</v>
      </c>
    </row>
    <row r="13" spans="1:116" ht="14.25" customHeight="1" x14ac:dyDescent="0.2">
      <c r="A13" s="105" t="s">
        <v>139</v>
      </c>
      <c r="B13" s="66">
        <v>44.27</v>
      </c>
      <c r="C13" s="213" t="s">
        <v>212</v>
      </c>
      <c r="D13" s="214">
        <v>5.2916999999999996</v>
      </c>
      <c r="E13" s="213" t="s">
        <v>217</v>
      </c>
      <c r="F13" s="215">
        <v>45565</v>
      </c>
      <c r="G13" s="216">
        <v>10178590.199999999</v>
      </c>
      <c r="H13" s="216">
        <f>SUM(G13)</f>
        <v>10178590.199999999</v>
      </c>
      <c r="I13" s="216">
        <v>10178590.199999999</v>
      </c>
      <c r="J13" s="216">
        <v>136989.60999999999</v>
      </c>
      <c r="K13" s="222">
        <f t="shared" si="2"/>
        <v>178590.19999999998</v>
      </c>
      <c r="L13" s="194"/>
      <c r="M13" s="195"/>
      <c r="N13" s="196"/>
      <c r="O13" s="68">
        <v>0</v>
      </c>
      <c r="P13" s="68"/>
      <c r="Q13" s="68">
        <v>41600.589999999997</v>
      </c>
      <c r="R13" s="71">
        <v>136989.60999999999</v>
      </c>
    </row>
    <row r="14" spans="1:116" ht="14.25" customHeight="1" x14ac:dyDescent="0.2">
      <c r="A14" s="105" t="s">
        <v>141</v>
      </c>
      <c r="B14" s="66">
        <v>1.43</v>
      </c>
      <c r="C14" s="126" t="s">
        <v>157</v>
      </c>
      <c r="D14" s="127">
        <v>5.47</v>
      </c>
      <c r="E14" s="126" t="s">
        <v>158</v>
      </c>
      <c r="F14" s="128">
        <v>45646</v>
      </c>
      <c r="G14" s="129">
        <v>10000000</v>
      </c>
      <c r="H14" s="129">
        <v>10000000</v>
      </c>
      <c r="I14" s="129">
        <v>10000000</v>
      </c>
      <c r="J14" s="129">
        <v>137873.97</v>
      </c>
      <c r="K14" s="130">
        <f t="shared" ref="K14:K22" si="3">SUM(J14+O14+P14+Q14)</f>
        <v>235284.93</v>
      </c>
      <c r="L14" s="194"/>
      <c r="M14" s="195"/>
      <c r="N14" s="196"/>
      <c r="O14" s="68">
        <v>0</v>
      </c>
      <c r="P14" s="68"/>
      <c r="Q14" s="68">
        <v>97410.96</v>
      </c>
      <c r="R14" s="71">
        <v>137873.97</v>
      </c>
    </row>
    <row r="15" spans="1:116" ht="14.25" customHeight="1" x14ac:dyDescent="0.2">
      <c r="A15" s="105" t="s">
        <v>142</v>
      </c>
      <c r="B15" s="66">
        <v>247.2</v>
      </c>
      <c r="C15" s="62" t="s">
        <v>255</v>
      </c>
      <c r="D15" s="175">
        <v>3.5</v>
      </c>
      <c r="E15" s="179" t="s">
        <v>132</v>
      </c>
      <c r="F15" s="178">
        <v>45527</v>
      </c>
      <c r="G15" s="72">
        <v>0</v>
      </c>
      <c r="H15" s="72">
        <v>0</v>
      </c>
      <c r="I15" s="177">
        <v>0</v>
      </c>
      <c r="J15" s="180">
        <v>7620.32</v>
      </c>
      <c r="K15" s="75">
        <f t="shared" si="3"/>
        <v>47032.480000000003</v>
      </c>
      <c r="L15" s="194">
        <v>105143.84</v>
      </c>
      <c r="M15" s="195" t="s">
        <v>254</v>
      </c>
      <c r="N15" s="196">
        <v>1500000</v>
      </c>
      <c r="O15" s="69">
        <v>13233.28</v>
      </c>
      <c r="P15" s="69">
        <v>13089.44</v>
      </c>
      <c r="Q15" s="69">
        <v>13089.44</v>
      </c>
      <c r="R15" s="180">
        <v>7620.32</v>
      </c>
    </row>
    <row r="16" spans="1:116" ht="14.25" customHeight="1" x14ac:dyDescent="0.2">
      <c r="A16" s="105" t="s">
        <v>240</v>
      </c>
      <c r="B16" s="66">
        <v>6475.86</v>
      </c>
      <c r="C16" s="126" t="s">
        <v>123</v>
      </c>
      <c r="D16" s="127">
        <v>1.5</v>
      </c>
      <c r="E16" s="133" t="s">
        <v>195</v>
      </c>
      <c r="F16" s="128">
        <v>45626</v>
      </c>
      <c r="G16" s="132">
        <v>951000</v>
      </c>
      <c r="H16" s="132">
        <v>917952.33</v>
      </c>
      <c r="I16" s="170">
        <v>945845.58</v>
      </c>
      <c r="J16" s="143">
        <v>12034.52</v>
      </c>
      <c r="K16" s="130">
        <f t="shared" si="3"/>
        <v>39373.81</v>
      </c>
      <c r="L16" s="194"/>
      <c r="M16" s="195"/>
      <c r="N16" s="196"/>
      <c r="O16" s="69">
        <v>3531.87</v>
      </c>
      <c r="P16" s="69">
        <v>11903.71</v>
      </c>
      <c r="Q16" s="69">
        <v>11903.71</v>
      </c>
      <c r="R16" s="180">
        <v>12034.52</v>
      </c>
    </row>
    <row r="17" spans="1:18" ht="14.25" customHeight="1" x14ac:dyDescent="0.2">
      <c r="A17" s="105" t="s">
        <v>239</v>
      </c>
      <c r="B17" s="66">
        <v>10125.92</v>
      </c>
      <c r="C17" s="62" t="s">
        <v>201</v>
      </c>
      <c r="D17" s="175">
        <v>4.95</v>
      </c>
      <c r="E17" s="62" t="s">
        <v>202</v>
      </c>
      <c r="F17" s="176">
        <v>45708</v>
      </c>
      <c r="G17" s="72">
        <v>249000</v>
      </c>
      <c r="H17" s="71">
        <v>249000</v>
      </c>
      <c r="I17" s="71">
        <v>249000</v>
      </c>
      <c r="J17" s="72">
        <v>3106.7</v>
      </c>
      <c r="K17" s="75">
        <f t="shared" si="3"/>
        <v>7496.6</v>
      </c>
      <c r="L17" s="194"/>
      <c r="M17" s="195"/>
      <c r="N17" s="196"/>
      <c r="O17" s="69">
        <v>0</v>
      </c>
      <c r="P17" s="69">
        <v>1316.97</v>
      </c>
      <c r="Q17" s="69">
        <v>3072.93</v>
      </c>
      <c r="R17" s="72">
        <v>3106.7</v>
      </c>
    </row>
    <row r="18" spans="1:18" ht="14.25" customHeight="1" x14ac:dyDescent="0.2">
      <c r="A18" s="50" t="s">
        <v>90</v>
      </c>
      <c r="B18" s="55">
        <v>349.67</v>
      </c>
      <c r="C18" s="126" t="s">
        <v>203</v>
      </c>
      <c r="D18" s="127">
        <v>5</v>
      </c>
      <c r="E18" s="133" t="s">
        <v>204</v>
      </c>
      <c r="F18" s="128">
        <v>45709</v>
      </c>
      <c r="G18" s="132">
        <v>238000</v>
      </c>
      <c r="H18" s="132">
        <v>238000</v>
      </c>
      <c r="I18" s="129">
        <v>238000</v>
      </c>
      <c r="J18" s="132">
        <v>2999.45</v>
      </c>
      <c r="K18" s="130">
        <f t="shared" si="3"/>
        <v>7205.2000000000007</v>
      </c>
      <c r="L18" s="194"/>
      <c r="M18" s="195"/>
      <c r="N18" s="196"/>
      <c r="O18" s="69">
        <v>0</v>
      </c>
      <c r="P18" s="69">
        <v>1238.9000000000001</v>
      </c>
      <c r="Q18" s="69">
        <v>2966.85</v>
      </c>
      <c r="R18" s="72">
        <v>2999.45</v>
      </c>
    </row>
    <row r="19" spans="1:18" ht="14.25" customHeight="1" x14ac:dyDescent="0.2">
      <c r="A19" s="50" t="s">
        <v>89</v>
      </c>
      <c r="B19" s="66">
        <v>148.81</v>
      </c>
      <c r="C19" s="62" t="s">
        <v>171</v>
      </c>
      <c r="D19" s="175">
        <v>5.25</v>
      </c>
      <c r="E19" s="62" t="s">
        <v>149</v>
      </c>
      <c r="F19" s="176">
        <v>45733</v>
      </c>
      <c r="G19" s="72">
        <v>249000</v>
      </c>
      <c r="H19" s="71">
        <v>249000</v>
      </c>
      <c r="I19" s="177">
        <v>249839.13</v>
      </c>
      <c r="J19" s="72">
        <v>3300.04</v>
      </c>
      <c r="K19" s="75">
        <f t="shared" si="3"/>
        <v>13128.42</v>
      </c>
      <c r="L19" s="194"/>
      <c r="M19" s="195"/>
      <c r="N19" s="196"/>
      <c r="O19" s="69">
        <v>3300.04</v>
      </c>
      <c r="P19" s="69">
        <v>3264.17</v>
      </c>
      <c r="Q19" s="69">
        <v>3264.17</v>
      </c>
      <c r="R19" s="72">
        <v>3300.04</v>
      </c>
    </row>
    <row r="20" spans="1:18" ht="14.25" customHeight="1" x14ac:dyDescent="0.2">
      <c r="A20" s="50" t="s">
        <v>91</v>
      </c>
      <c r="B20" s="55">
        <v>9549.56</v>
      </c>
      <c r="C20" s="126" t="s">
        <v>150</v>
      </c>
      <c r="D20" s="127">
        <v>5.25</v>
      </c>
      <c r="E20" s="133">
        <v>254673278</v>
      </c>
      <c r="F20" s="131">
        <v>45737</v>
      </c>
      <c r="G20" s="132">
        <v>243000</v>
      </c>
      <c r="H20" s="129">
        <v>243000</v>
      </c>
      <c r="I20" s="170">
        <v>243845.64</v>
      </c>
      <c r="J20" s="132">
        <v>3216.32</v>
      </c>
      <c r="K20" s="130">
        <f t="shared" si="3"/>
        <v>12795.36</v>
      </c>
      <c r="L20" s="194"/>
      <c r="M20" s="195"/>
      <c r="N20" s="196"/>
      <c r="O20" s="69">
        <v>3216.32</v>
      </c>
      <c r="P20" s="69">
        <v>3181.36</v>
      </c>
      <c r="Q20" s="69">
        <v>3181.36</v>
      </c>
      <c r="R20" s="72">
        <v>3216.32</v>
      </c>
    </row>
    <row r="21" spans="1:18" ht="14.25" customHeight="1" x14ac:dyDescent="0.2">
      <c r="A21" s="50" t="s">
        <v>246</v>
      </c>
      <c r="B21" s="66">
        <v>14185.94</v>
      </c>
      <c r="C21" s="62" t="s">
        <v>151</v>
      </c>
      <c r="D21" s="175">
        <v>5.3</v>
      </c>
      <c r="E21" s="62" t="s">
        <v>152</v>
      </c>
      <c r="F21" s="176">
        <v>45740</v>
      </c>
      <c r="G21" s="72">
        <v>249000</v>
      </c>
      <c r="H21" s="71">
        <v>249000</v>
      </c>
      <c r="I21" s="177">
        <v>249886.44</v>
      </c>
      <c r="J21" s="72">
        <v>3331.32</v>
      </c>
      <c r="K21" s="75">
        <f t="shared" si="3"/>
        <v>13252.86</v>
      </c>
      <c r="L21" s="194"/>
      <c r="M21" s="195"/>
      <c r="N21" s="196"/>
      <c r="O21" s="69">
        <v>3331.32</v>
      </c>
      <c r="P21" s="69">
        <v>3295.11</v>
      </c>
      <c r="Q21" s="69">
        <v>3295.11</v>
      </c>
      <c r="R21" s="72">
        <v>3331.32</v>
      </c>
    </row>
    <row r="22" spans="1:18" ht="14.25" customHeight="1" x14ac:dyDescent="0.2">
      <c r="A22" s="50" t="s">
        <v>92</v>
      </c>
      <c r="B22" s="66">
        <f>12.8+1388.2</f>
        <v>1401</v>
      </c>
      <c r="C22" s="126" t="s">
        <v>153</v>
      </c>
      <c r="D22" s="127">
        <v>5.15</v>
      </c>
      <c r="E22" s="133" t="s">
        <v>154</v>
      </c>
      <c r="F22" s="131">
        <v>45743</v>
      </c>
      <c r="G22" s="132">
        <v>243000</v>
      </c>
      <c r="H22" s="129">
        <v>243000</v>
      </c>
      <c r="I22" s="170">
        <v>243746.01</v>
      </c>
      <c r="J22" s="132">
        <v>3159.28</v>
      </c>
      <c r="K22" s="130">
        <f t="shared" si="3"/>
        <v>12568.44</v>
      </c>
      <c r="L22" s="194"/>
      <c r="M22" s="195"/>
      <c r="N22" s="196"/>
      <c r="O22" s="69">
        <v>3159.28</v>
      </c>
      <c r="P22" s="69">
        <v>3124.94</v>
      </c>
      <c r="Q22" s="69">
        <v>3124.94</v>
      </c>
      <c r="R22" s="72">
        <v>3159.28</v>
      </c>
    </row>
    <row r="23" spans="1:18" ht="14.25" customHeight="1" x14ac:dyDescent="0.2">
      <c r="A23" s="50" t="s">
        <v>93</v>
      </c>
      <c r="B23" s="104">
        <v>172.36</v>
      </c>
      <c r="C23" s="62" t="s">
        <v>190</v>
      </c>
      <c r="D23" s="175">
        <v>5.05</v>
      </c>
      <c r="E23" s="62" t="s">
        <v>191</v>
      </c>
      <c r="F23" s="178">
        <v>45852</v>
      </c>
      <c r="G23" s="183">
        <v>243000</v>
      </c>
      <c r="H23" s="183">
        <v>243000</v>
      </c>
      <c r="I23" s="183">
        <v>244453.14</v>
      </c>
      <c r="J23" s="183">
        <v>2596.62</v>
      </c>
      <c r="K23" s="75">
        <f t="shared" ref="K23" si="4">SUM(J23+O23+P23+Q23)</f>
        <v>2596.62</v>
      </c>
      <c r="L23" s="210" t="s">
        <v>250</v>
      </c>
      <c r="M23" s="195"/>
      <c r="N23" s="196"/>
      <c r="O23" s="211">
        <v>0</v>
      </c>
      <c r="P23" s="211">
        <v>0</v>
      </c>
      <c r="Q23" s="70">
        <v>0</v>
      </c>
      <c r="R23" s="183">
        <v>2596.62</v>
      </c>
    </row>
    <row r="24" spans="1:18" ht="14.25" customHeight="1" x14ac:dyDescent="0.2">
      <c r="A24" s="50" t="s">
        <v>117</v>
      </c>
      <c r="B24" s="66">
        <v>211.43</v>
      </c>
      <c r="C24" s="126" t="s">
        <v>123</v>
      </c>
      <c r="D24" s="127">
        <v>4.8570000000000002</v>
      </c>
      <c r="E24" s="133" t="s">
        <v>184</v>
      </c>
      <c r="F24" s="131">
        <v>45884</v>
      </c>
      <c r="G24" s="132">
        <v>998000</v>
      </c>
      <c r="H24" s="129">
        <v>965150.75</v>
      </c>
      <c r="I24" s="170">
        <v>990006.02</v>
      </c>
      <c r="J24" s="132">
        <v>12011.52</v>
      </c>
      <c r="K24" s="130">
        <f t="shared" ref="K24:K30" si="5">SUM(J24+O24+P24+Q24)</f>
        <v>47784.959999999999</v>
      </c>
      <c r="L24" s="194"/>
      <c r="M24" s="195"/>
      <c r="N24" s="196"/>
      <c r="O24" s="69">
        <v>12011.52</v>
      </c>
      <c r="P24" s="69">
        <v>11880.96</v>
      </c>
      <c r="Q24" s="69">
        <v>11880.96</v>
      </c>
      <c r="R24" s="72">
        <v>12011.52</v>
      </c>
    </row>
    <row r="25" spans="1:18" ht="14.25" customHeight="1" x14ac:dyDescent="0.2">
      <c r="A25" s="51" t="s">
        <v>94</v>
      </c>
      <c r="B25" s="206">
        <f>SUM(B9:B24)</f>
        <v>48951.840000000004</v>
      </c>
      <c r="C25" s="62" t="s">
        <v>206</v>
      </c>
      <c r="D25" s="175">
        <v>4.8499999999999996</v>
      </c>
      <c r="E25" s="179" t="s">
        <v>205</v>
      </c>
      <c r="F25" s="176">
        <v>45890</v>
      </c>
      <c r="G25" s="72">
        <v>244000</v>
      </c>
      <c r="H25" s="71">
        <v>244000</v>
      </c>
      <c r="I25" s="177">
        <v>245510.36</v>
      </c>
      <c r="J25" s="72">
        <v>2982.82</v>
      </c>
      <c r="K25" s="75">
        <f t="shared" si="5"/>
        <v>7197.66</v>
      </c>
      <c r="L25" s="194"/>
      <c r="M25" s="195"/>
      <c r="N25" s="196"/>
      <c r="O25" s="69">
        <v>0</v>
      </c>
      <c r="P25" s="69">
        <v>1264.45</v>
      </c>
      <c r="Q25" s="69">
        <v>2950.39</v>
      </c>
      <c r="R25" s="72">
        <v>2982.82</v>
      </c>
    </row>
    <row r="26" spans="1:18" ht="14.25" customHeight="1" thickBot="1" x14ac:dyDescent="0.25">
      <c r="A26" s="51" t="s">
        <v>106</v>
      </c>
      <c r="B26" s="57">
        <v>44558.28</v>
      </c>
      <c r="C26" s="126" t="s">
        <v>219</v>
      </c>
      <c r="D26" s="127">
        <v>5.05</v>
      </c>
      <c r="E26" s="133" t="s">
        <v>185</v>
      </c>
      <c r="F26" s="131">
        <v>45894</v>
      </c>
      <c r="G26" s="132">
        <v>243000</v>
      </c>
      <c r="H26" s="129">
        <v>243000</v>
      </c>
      <c r="I26" s="170">
        <v>245009.61</v>
      </c>
      <c r="J26" s="132">
        <v>3093.04</v>
      </c>
      <c r="K26" s="130">
        <f t="shared" si="5"/>
        <v>12304.92</v>
      </c>
      <c r="L26" s="194"/>
      <c r="M26" s="195"/>
      <c r="N26" s="196"/>
      <c r="O26" s="69">
        <v>3093.04</v>
      </c>
      <c r="P26" s="69">
        <v>3059.42</v>
      </c>
      <c r="Q26" s="69">
        <v>3059.42</v>
      </c>
      <c r="R26" s="72">
        <v>3093.04</v>
      </c>
    </row>
    <row r="27" spans="1:18" ht="14.25" customHeight="1" thickTop="1" x14ac:dyDescent="0.2">
      <c r="A27" s="51" t="s">
        <v>95</v>
      </c>
      <c r="B27" s="55">
        <f>SUM(B25:B26)</f>
        <v>93510.12</v>
      </c>
      <c r="C27" s="62" t="s">
        <v>186</v>
      </c>
      <c r="D27" s="175">
        <v>5</v>
      </c>
      <c r="E27" s="209" t="s">
        <v>187</v>
      </c>
      <c r="F27" s="176">
        <v>45894</v>
      </c>
      <c r="G27" s="72">
        <v>243000</v>
      </c>
      <c r="H27" s="71">
        <v>243000</v>
      </c>
      <c r="I27" s="177">
        <v>244871.1</v>
      </c>
      <c r="J27" s="72">
        <v>3062.68</v>
      </c>
      <c r="K27" s="75">
        <f t="shared" si="5"/>
        <v>12184.14</v>
      </c>
      <c r="L27" s="194"/>
      <c r="M27" s="195"/>
      <c r="N27" s="196"/>
      <c r="O27" s="69">
        <v>3062.68</v>
      </c>
      <c r="P27" s="69">
        <v>3029.39</v>
      </c>
      <c r="Q27" s="69">
        <v>3029.39</v>
      </c>
      <c r="R27" s="72">
        <v>3062.68</v>
      </c>
    </row>
    <row r="28" spans="1:18" ht="14.25" customHeight="1" x14ac:dyDescent="0.2">
      <c r="A28" s="62"/>
      <c r="B28" s="67"/>
      <c r="C28" s="126" t="s">
        <v>207</v>
      </c>
      <c r="D28" s="127">
        <v>4.6500000000000004</v>
      </c>
      <c r="E28" s="133" t="s">
        <v>208</v>
      </c>
      <c r="F28" s="131">
        <v>46073</v>
      </c>
      <c r="G28" s="132">
        <v>244000</v>
      </c>
      <c r="H28" s="129">
        <v>244000</v>
      </c>
      <c r="I28" s="170">
        <v>246359.48</v>
      </c>
      <c r="J28" s="132">
        <v>3046.32</v>
      </c>
      <c r="K28" s="130">
        <f t="shared" si="5"/>
        <v>6931.9400000000005</v>
      </c>
      <c r="L28" s="194"/>
      <c r="M28" s="195"/>
      <c r="N28" s="196"/>
      <c r="O28" s="69">
        <v>0</v>
      </c>
      <c r="P28" s="69">
        <v>1243.4000000000001</v>
      </c>
      <c r="Q28" s="69">
        <v>2642.22</v>
      </c>
      <c r="R28" s="72">
        <v>3046.32</v>
      </c>
    </row>
    <row r="29" spans="1:18" x14ac:dyDescent="0.2">
      <c r="C29" s="62" t="s">
        <v>243</v>
      </c>
      <c r="D29" s="175">
        <v>5.5</v>
      </c>
      <c r="E29" s="179" t="s">
        <v>218</v>
      </c>
      <c r="F29" s="176">
        <v>46080</v>
      </c>
      <c r="G29" s="72">
        <v>0</v>
      </c>
      <c r="H29" s="71">
        <v>0</v>
      </c>
      <c r="I29" s="177">
        <v>0</v>
      </c>
      <c r="J29" s="72">
        <v>26583.33</v>
      </c>
      <c r="K29" s="75">
        <f t="shared" si="5"/>
        <v>37508.730000000003</v>
      </c>
      <c r="L29" s="212">
        <v>37508.730000000003</v>
      </c>
      <c r="M29" s="195" t="s">
        <v>253</v>
      </c>
      <c r="N29" s="196">
        <v>2000000</v>
      </c>
      <c r="O29" s="69">
        <v>0</v>
      </c>
      <c r="P29" s="69">
        <v>0</v>
      </c>
      <c r="Q29" s="69">
        <v>10925.4</v>
      </c>
      <c r="R29" s="72">
        <v>26583.33</v>
      </c>
    </row>
    <row r="30" spans="1:18" x14ac:dyDescent="0.2">
      <c r="A30" s="62"/>
      <c r="B30" s="67"/>
      <c r="C30" s="126" t="s">
        <v>248</v>
      </c>
      <c r="D30" s="127">
        <v>5.5</v>
      </c>
      <c r="E30" s="133" t="s">
        <v>249</v>
      </c>
      <c r="F30" s="131">
        <v>46261</v>
      </c>
      <c r="G30" s="132">
        <v>2000000</v>
      </c>
      <c r="H30" s="129">
        <v>2000000</v>
      </c>
      <c r="I30" s="170">
        <v>2000000</v>
      </c>
      <c r="J30" s="132">
        <v>8383.56</v>
      </c>
      <c r="K30" s="130">
        <f t="shared" si="5"/>
        <v>8383.56</v>
      </c>
      <c r="L30" s="194"/>
      <c r="M30" s="195"/>
      <c r="N30" s="196"/>
      <c r="O30" s="69">
        <v>0</v>
      </c>
      <c r="P30" s="69">
        <v>0</v>
      </c>
      <c r="Q30" s="69">
        <v>0</v>
      </c>
      <c r="R30" s="72">
        <v>8383.56</v>
      </c>
    </row>
    <row r="31" spans="1:18" ht="14.25" customHeight="1" x14ac:dyDescent="0.2">
      <c r="A31" s="62"/>
      <c r="B31" s="67"/>
      <c r="C31" s="134" t="s">
        <v>157</v>
      </c>
      <c r="D31" s="135">
        <v>5.4</v>
      </c>
      <c r="E31" s="134" t="s">
        <v>158</v>
      </c>
      <c r="F31" s="136">
        <v>45226</v>
      </c>
      <c r="G31" s="137">
        <v>0</v>
      </c>
      <c r="H31" s="137">
        <v>0</v>
      </c>
      <c r="I31" s="137">
        <v>0</v>
      </c>
      <c r="J31" s="169">
        <v>0</v>
      </c>
      <c r="K31" s="168">
        <v>7693.21</v>
      </c>
      <c r="L31" s="194">
        <v>52372.6</v>
      </c>
      <c r="M31" s="195" t="s">
        <v>221</v>
      </c>
      <c r="N31" s="196">
        <v>2000000</v>
      </c>
      <c r="O31" s="69">
        <v>7693.21</v>
      </c>
      <c r="P31" s="69">
        <v>0</v>
      </c>
      <c r="Q31" s="69">
        <v>0</v>
      </c>
      <c r="R31" s="177">
        <v>0</v>
      </c>
    </row>
    <row r="32" spans="1:18" ht="14.25" customHeight="1" x14ac:dyDescent="0.2">
      <c r="A32" s="62"/>
      <c r="B32" s="67"/>
      <c r="C32" s="134" t="s">
        <v>123</v>
      </c>
      <c r="D32" s="135">
        <v>2.4279999999999999</v>
      </c>
      <c r="E32" s="134" t="s">
        <v>125</v>
      </c>
      <c r="F32" s="138">
        <v>45260</v>
      </c>
      <c r="G32" s="139">
        <v>0</v>
      </c>
      <c r="H32" s="137">
        <v>0</v>
      </c>
      <c r="I32" s="137">
        <v>0</v>
      </c>
      <c r="J32" s="137">
        <v>0</v>
      </c>
      <c r="K32" s="168">
        <v>3586.78</v>
      </c>
      <c r="L32" s="194">
        <v>33990.58</v>
      </c>
      <c r="M32" s="195" t="s">
        <v>222</v>
      </c>
      <c r="N32" s="196">
        <v>918000</v>
      </c>
      <c r="O32" s="69">
        <v>3586.78</v>
      </c>
      <c r="P32" s="69">
        <v>0</v>
      </c>
      <c r="Q32" s="69">
        <v>0</v>
      </c>
      <c r="R32" s="71">
        <v>0</v>
      </c>
    </row>
    <row r="33" spans="1:18" ht="14.25" customHeight="1" x14ac:dyDescent="0.2">
      <c r="A33" s="62"/>
      <c r="B33" s="67"/>
      <c r="C33" s="134" t="s">
        <v>159</v>
      </c>
      <c r="D33" s="135">
        <v>4.9000000000000004</v>
      </c>
      <c r="E33" s="167" t="s">
        <v>160</v>
      </c>
      <c r="F33" s="138">
        <v>45310</v>
      </c>
      <c r="G33" s="139">
        <v>0</v>
      </c>
      <c r="H33" s="139">
        <v>0</v>
      </c>
      <c r="I33" s="137">
        <v>0</v>
      </c>
      <c r="J33" s="137">
        <v>0</v>
      </c>
      <c r="K33" s="168">
        <f t="shared" ref="K33:K37" si="6">SUM(J33+O33+P33+Q33)</f>
        <v>3557.79</v>
      </c>
      <c r="L33" s="194">
        <v>8897.19</v>
      </c>
      <c r="M33" s="195" t="s">
        <v>223</v>
      </c>
      <c r="N33" s="196">
        <v>241000</v>
      </c>
      <c r="O33" s="68">
        <v>2977.12</v>
      </c>
      <c r="P33" s="69">
        <v>580.66999999999996</v>
      </c>
      <c r="Q33" s="69">
        <v>0</v>
      </c>
      <c r="R33" s="71">
        <v>0</v>
      </c>
    </row>
    <row r="34" spans="1:18" ht="14.25" customHeight="1" x14ac:dyDescent="0.2">
      <c r="A34" s="62"/>
      <c r="B34" s="67"/>
      <c r="C34" s="134" t="s">
        <v>128</v>
      </c>
      <c r="D34" s="135">
        <v>3.15</v>
      </c>
      <c r="E34" s="134" t="s">
        <v>129</v>
      </c>
      <c r="F34" s="138">
        <v>45334</v>
      </c>
      <c r="G34" s="139">
        <v>0</v>
      </c>
      <c r="H34" s="139">
        <v>0</v>
      </c>
      <c r="I34" s="137">
        <v>0</v>
      </c>
      <c r="J34" s="139">
        <v>0</v>
      </c>
      <c r="K34" s="168">
        <f t="shared" si="6"/>
        <v>2830.7</v>
      </c>
      <c r="L34" s="194">
        <v>11650.25</v>
      </c>
      <c r="M34" s="195" t="s">
        <v>224</v>
      </c>
      <c r="N34" s="196">
        <v>245000</v>
      </c>
      <c r="O34" s="69">
        <v>1945.8</v>
      </c>
      <c r="P34" s="69">
        <v>884.9</v>
      </c>
      <c r="Q34" s="69">
        <v>0</v>
      </c>
      <c r="R34" s="72">
        <v>0</v>
      </c>
    </row>
    <row r="35" spans="1:18" ht="14.25" customHeight="1" x14ac:dyDescent="0.2">
      <c r="A35" s="62"/>
      <c r="B35" s="67"/>
      <c r="C35" s="134" t="s">
        <v>130</v>
      </c>
      <c r="D35" s="135">
        <v>3.2</v>
      </c>
      <c r="E35" s="134" t="s">
        <v>131</v>
      </c>
      <c r="F35" s="138">
        <v>45334</v>
      </c>
      <c r="G35" s="139">
        <v>0</v>
      </c>
      <c r="H35" s="139">
        <v>0</v>
      </c>
      <c r="I35" s="137">
        <v>0</v>
      </c>
      <c r="J35" s="139">
        <v>0</v>
      </c>
      <c r="K35" s="168">
        <f t="shared" si="6"/>
        <v>2925.3</v>
      </c>
      <c r="L35" s="194">
        <v>12028.41</v>
      </c>
      <c r="M35" s="195" t="s">
        <v>224</v>
      </c>
      <c r="N35" s="196">
        <v>249000</v>
      </c>
      <c r="O35" s="69">
        <v>2008.36</v>
      </c>
      <c r="P35" s="69">
        <v>916.94</v>
      </c>
      <c r="Q35" s="69">
        <v>0</v>
      </c>
      <c r="R35" s="72">
        <v>0</v>
      </c>
    </row>
    <row r="36" spans="1:18" ht="14.25" customHeight="1" x14ac:dyDescent="0.2">
      <c r="A36" s="62"/>
      <c r="B36" s="67"/>
      <c r="C36" s="134" t="s">
        <v>161</v>
      </c>
      <c r="D36" s="135">
        <v>5.25</v>
      </c>
      <c r="E36" s="134" t="s">
        <v>162</v>
      </c>
      <c r="F36" s="138">
        <v>45345</v>
      </c>
      <c r="G36" s="139">
        <v>0</v>
      </c>
      <c r="H36" s="139">
        <v>0</v>
      </c>
      <c r="I36" s="137">
        <v>0</v>
      </c>
      <c r="J36" s="139">
        <v>0</v>
      </c>
      <c r="K36" s="168">
        <f t="shared" si="6"/>
        <v>4795.8999999999996</v>
      </c>
      <c r="L36" s="194">
        <v>9097.6</v>
      </c>
      <c r="M36" s="195" t="s">
        <v>223</v>
      </c>
      <c r="N36" s="196">
        <v>230000</v>
      </c>
      <c r="O36" s="69">
        <v>3044.28</v>
      </c>
      <c r="P36" s="69">
        <v>1751.62</v>
      </c>
      <c r="Q36" s="69">
        <v>0</v>
      </c>
      <c r="R36" s="72">
        <v>0</v>
      </c>
    </row>
    <row r="37" spans="1:18" ht="15" customHeight="1" x14ac:dyDescent="0.2">
      <c r="A37" s="181"/>
      <c r="B37" s="67"/>
      <c r="C37" s="134" t="s">
        <v>163</v>
      </c>
      <c r="D37" s="135">
        <v>5.2</v>
      </c>
      <c r="E37" s="134" t="s">
        <v>164</v>
      </c>
      <c r="F37" s="138">
        <v>45351</v>
      </c>
      <c r="G37" s="139">
        <v>0</v>
      </c>
      <c r="H37" s="139">
        <v>0</v>
      </c>
      <c r="I37" s="137">
        <v>0</v>
      </c>
      <c r="J37" s="139">
        <v>0</v>
      </c>
      <c r="K37" s="168">
        <f t="shared" si="6"/>
        <v>4925.66</v>
      </c>
      <c r="L37" s="194">
        <v>8971.7800000000007</v>
      </c>
      <c r="M37" s="195" t="s">
        <v>223</v>
      </c>
      <c r="N37" s="196">
        <v>229000</v>
      </c>
      <c r="O37" s="69">
        <v>3001.96</v>
      </c>
      <c r="P37" s="69">
        <v>1923.7</v>
      </c>
      <c r="Q37" s="69">
        <v>0</v>
      </c>
      <c r="R37" s="72">
        <v>0</v>
      </c>
    </row>
    <row r="38" spans="1:18" ht="14.25" customHeight="1" x14ac:dyDescent="0.2">
      <c r="A38" s="181"/>
      <c r="B38" s="67"/>
      <c r="C38" s="134" t="s">
        <v>123</v>
      </c>
      <c r="D38" s="135">
        <v>3.0649999999999999</v>
      </c>
      <c r="E38" s="134" t="s">
        <v>199</v>
      </c>
      <c r="F38" s="138">
        <v>45351</v>
      </c>
      <c r="G38" s="139">
        <v>0</v>
      </c>
      <c r="H38" s="137">
        <v>0</v>
      </c>
      <c r="I38" s="137">
        <v>0</v>
      </c>
      <c r="J38" s="139">
        <v>0</v>
      </c>
      <c r="K38" s="168">
        <f t="shared" ref="K38" si="7">SUM(J38+O38+P38+Q38)</f>
        <v>12540.78</v>
      </c>
      <c r="L38" s="194">
        <v>47670.93</v>
      </c>
      <c r="M38" s="195" t="s">
        <v>225</v>
      </c>
      <c r="N38" s="196">
        <v>1000000</v>
      </c>
      <c r="O38" s="69">
        <v>7640.6</v>
      </c>
      <c r="P38" s="69">
        <v>4900.18</v>
      </c>
      <c r="Q38" s="69">
        <v>0</v>
      </c>
      <c r="R38" s="72">
        <v>0</v>
      </c>
    </row>
    <row r="39" spans="1:18" ht="14.25" customHeight="1" x14ac:dyDescent="0.2">
      <c r="A39" s="181"/>
      <c r="B39" s="67"/>
      <c r="C39" s="134" t="s">
        <v>165</v>
      </c>
      <c r="D39" s="135">
        <v>4.95</v>
      </c>
      <c r="E39" s="134" t="s">
        <v>166</v>
      </c>
      <c r="F39" s="138">
        <v>45401</v>
      </c>
      <c r="G39" s="207">
        <v>0</v>
      </c>
      <c r="H39" s="137">
        <v>0</v>
      </c>
      <c r="I39" s="169">
        <v>0</v>
      </c>
      <c r="J39" s="139">
        <v>0</v>
      </c>
      <c r="K39" s="168">
        <f t="shared" ref="K39:K45" si="8">SUM(J39+O39+P39+Q39)</f>
        <v>6487.08</v>
      </c>
      <c r="L39" s="194">
        <v>11748.72</v>
      </c>
      <c r="M39" s="195" t="s">
        <v>227</v>
      </c>
      <c r="N39" s="196">
        <v>238000</v>
      </c>
      <c r="O39" s="69">
        <v>2969.76</v>
      </c>
      <c r="P39" s="68">
        <v>2937.48</v>
      </c>
      <c r="Q39" s="68">
        <v>579.84</v>
      </c>
      <c r="R39" s="72">
        <v>0</v>
      </c>
    </row>
    <row r="40" spans="1:18" ht="14.25" customHeight="1" x14ac:dyDescent="0.2">
      <c r="A40" s="181"/>
      <c r="B40" s="67"/>
      <c r="C40" s="134" t="s">
        <v>157</v>
      </c>
      <c r="D40" s="135">
        <v>5.25</v>
      </c>
      <c r="E40" s="134" t="s">
        <v>158</v>
      </c>
      <c r="F40" s="136">
        <v>45408</v>
      </c>
      <c r="G40" s="169">
        <v>0</v>
      </c>
      <c r="H40" s="137">
        <v>0</v>
      </c>
      <c r="I40" s="137">
        <v>0</v>
      </c>
      <c r="J40" s="137">
        <v>0</v>
      </c>
      <c r="K40" s="168">
        <f t="shared" si="8"/>
        <v>298360.08</v>
      </c>
      <c r="L40" s="194">
        <v>517827.87</v>
      </c>
      <c r="M40" s="195" t="s">
        <v>226</v>
      </c>
      <c r="N40" s="196">
        <v>10000000</v>
      </c>
      <c r="O40" s="71">
        <v>131967.56</v>
      </c>
      <c r="P40" s="71">
        <v>130533.13</v>
      </c>
      <c r="Q40" s="71">
        <v>35859.39</v>
      </c>
      <c r="R40" s="71">
        <v>0</v>
      </c>
    </row>
    <row r="41" spans="1:18" ht="14.25" customHeight="1" x14ac:dyDescent="0.2">
      <c r="C41" s="134" t="s">
        <v>157</v>
      </c>
      <c r="D41" s="135">
        <v>5.39</v>
      </c>
      <c r="E41" s="134" t="s">
        <v>158</v>
      </c>
      <c r="F41" s="136">
        <v>45426</v>
      </c>
      <c r="G41" s="137">
        <v>0</v>
      </c>
      <c r="H41" s="137">
        <v>0</v>
      </c>
      <c r="I41" s="137">
        <v>0</v>
      </c>
      <c r="J41" s="137">
        <v>0</v>
      </c>
      <c r="K41" s="168">
        <f t="shared" si="8"/>
        <v>144322.4</v>
      </c>
      <c r="L41" s="194">
        <v>144322.4</v>
      </c>
      <c r="M41" s="195" t="s">
        <v>228</v>
      </c>
      <c r="N41" s="196">
        <v>10000000</v>
      </c>
      <c r="O41" s="71">
        <v>0</v>
      </c>
      <c r="P41" s="71">
        <v>80997.399999999994</v>
      </c>
      <c r="Q41" s="71">
        <v>63325</v>
      </c>
      <c r="R41" s="71">
        <v>0</v>
      </c>
    </row>
    <row r="42" spans="1:18" ht="14.25" customHeight="1" x14ac:dyDescent="0.2">
      <c r="C42" s="134" t="s">
        <v>124</v>
      </c>
      <c r="D42" s="135">
        <v>3</v>
      </c>
      <c r="E42" s="208" t="s">
        <v>126</v>
      </c>
      <c r="F42" s="136">
        <v>45432</v>
      </c>
      <c r="G42" s="139">
        <v>0</v>
      </c>
      <c r="H42" s="139">
        <v>0</v>
      </c>
      <c r="I42" s="169">
        <v>0</v>
      </c>
      <c r="J42" s="139">
        <v>0</v>
      </c>
      <c r="K42" s="168">
        <f t="shared" si="8"/>
        <v>4690.4400000000005</v>
      </c>
      <c r="L42" s="194">
        <v>14800.44</v>
      </c>
      <c r="M42" s="195" t="s">
        <v>232</v>
      </c>
      <c r="N42" s="196">
        <v>246000</v>
      </c>
      <c r="O42" s="72">
        <v>1860.24</v>
      </c>
      <c r="P42" s="72">
        <v>1840.02</v>
      </c>
      <c r="Q42" s="71">
        <v>990.18</v>
      </c>
      <c r="R42" s="72">
        <v>0</v>
      </c>
    </row>
    <row r="43" spans="1:18" ht="14.25" customHeight="1" x14ac:dyDescent="0.2">
      <c r="C43" s="134" t="s">
        <v>169</v>
      </c>
      <c r="D43" s="135">
        <v>5.15</v>
      </c>
      <c r="E43" s="208" t="s">
        <v>167</v>
      </c>
      <c r="F43" s="136">
        <v>45436</v>
      </c>
      <c r="G43" s="139">
        <v>0</v>
      </c>
      <c r="H43" s="139">
        <v>0</v>
      </c>
      <c r="I43" s="169">
        <v>0</v>
      </c>
      <c r="J43" s="139">
        <v>0</v>
      </c>
      <c r="K43" s="168">
        <f t="shared" si="8"/>
        <v>7593.2</v>
      </c>
      <c r="L43" s="194">
        <v>11793.5</v>
      </c>
      <c r="M43" s="195" t="s">
        <v>230</v>
      </c>
      <c r="N43" s="196">
        <v>229000</v>
      </c>
      <c r="O43" s="72">
        <v>2972.52</v>
      </c>
      <c r="P43" s="72">
        <v>2940.21</v>
      </c>
      <c r="Q43" s="71">
        <v>1680.47</v>
      </c>
      <c r="R43" s="72">
        <v>0</v>
      </c>
    </row>
    <row r="44" spans="1:18" ht="14.25" customHeight="1" x14ac:dyDescent="0.2">
      <c r="C44" s="134" t="s">
        <v>168</v>
      </c>
      <c r="D44" s="135">
        <v>5.2</v>
      </c>
      <c r="E44" s="208" t="s">
        <v>170</v>
      </c>
      <c r="F44" s="136">
        <v>45436</v>
      </c>
      <c r="G44" s="207">
        <v>0</v>
      </c>
      <c r="H44" s="139">
        <v>0</v>
      </c>
      <c r="I44" s="169">
        <v>0</v>
      </c>
      <c r="J44" s="139">
        <v>0</v>
      </c>
      <c r="K44" s="168">
        <f t="shared" si="8"/>
        <v>7732.67</v>
      </c>
      <c r="L44" s="194">
        <v>11992.77</v>
      </c>
      <c r="M44" s="195" t="s">
        <v>231</v>
      </c>
      <c r="N44" s="196">
        <v>230000</v>
      </c>
      <c r="O44" s="72">
        <v>3014.84</v>
      </c>
      <c r="P44" s="72">
        <v>2982.07</v>
      </c>
      <c r="Q44" s="71">
        <v>1735.76</v>
      </c>
      <c r="R44" s="72">
        <v>0</v>
      </c>
    </row>
    <row r="45" spans="1:18" ht="14.25" customHeight="1" x14ac:dyDescent="0.2">
      <c r="A45" s="106"/>
      <c r="B45" s="87"/>
      <c r="C45" s="134" t="s">
        <v>157</v>
      </c>
      <c r="D45" s="135">
        <v>5.38</v>
      </c>
      <c r="E45" s="134" t="s">
        <v>158</v>
      </c>
      <c r="F45" s="136">
        <v>45467</v>
      </c>
      <c r="G45" s="137">
        <v>0</v>
      </c>
      <c r="H45" s="137">
        <v>0</v>
      </c>
      <c r="I45" s="137">
        <v>0</v>
      </c>
      <c r="J45" s="137">
        <v>0</v>
      </c>
      <c r="K45" s="168">
        <f t="shared" si="8"/>
        <v>75909.59</v>
      </c>
      <c r="L45" s="194">
        <v>75909.59</v>
      </c>
      <c r="M45" s="195" t="s">
        <v>229</v>
      </c>
      <c r="N45" s="196">
        <v>5000000</v>
      </c>
      <c r="O45" s="71">
        <v>0</v>
      </c>
      <c r="P45" s="71">
        <v>13265.75</v>
      </c>
      <c r="Q45" s="71">
        <v>62643.839999999997</v>
      </c>
      <c r="R45" s="71">
        <v>0</v>
      </c>
    </row>
    <row r="46" spans="1:18" ht="14.25" customHeight="1" thickBot="1" x14ac:dyDescent="0.25">
      <c r="A46" s="106"/>
      <c r="B46" s="87"/>
      <c r="C46" s="60"/>
      <c r="D46" s="122"/>
      <c r="E46" s="36" t="s">
        <v>71</v>
      </c>
      <c r="F46" s="37"/>
      <c r="G46" s="73">
        <f>SUM(G7:G45)</f>
        <v>35639313.299999997</v>
      </c>
      <c r="H46" s="73">
        <f>SUM(H7:H45)</f>
        <v>35573416.379999995</v>
      </c>
      <c r="I46" s="73">
        <f>SUM(I7:I45)</f>
        <v>35638685.809999995</v>
      </c>
      <c r="J46" s="73">
        <f>SUM(J7:J45)</f>
        <v>608627.94999999984</v>
      </c>
      <c r="K46" s="73">
        <f>SUM(K7:K45)</f>
        <v>2528241.9299999997</v>
      </c>
      <c r="L46" s="223"/>
      <c r="M46" s="224"/>
      <c r="N46" s="225"/>
      <c r="O46" s="73">
        <f>SUM(O7:O45)</f>
        <v>437094.59000000008</v>
      </c>
      <c r="P46" s="73">
        <f>SUM(P7:P45)</f>
        <v>741857.97</v>
      </c>
      <c r="Q46" s="73">
        <f>SUM(Q7:Q45)</f>
        <v>740661.41999999993</v>
      </c>
      <c r="R46" s="73">
        <f>SUM(R7:R45)</f>
        <v>608627.94999999984</v>
      </c>
    </row>
    <row r="47" spans="1:18" ht="14.25" customHeight="1" x14ac:dyDescent="0.2">
      <c r="A47" s="106"/>
      <c r="B47" s="87"/>
      <c r="C47" s="60"/>
      <c r="D47" s="122"/>
      <c r="E47" s="36"/>
      <c r="F47" s="37"/>
      <c r="H47" s="69"/>
      <c r="I47" s="69"/>
      <c r="K47" s="69"/>
      <c r="L47" s="227"/>
      <c r="M47" s="227"/>
      <c r="N47" s="227"/>
      <c r="R47" s="69"/>
    </row>
    <row r="48" spans="1:18" ht="14.25" customHeight="1" x14ac:dyDescent="0.2">
      <c r="A48" s="106"/>
      <c r="B48" s="87"/>
      <c r="C48" s="60"/>
      <c r="D48" s="122"/>
      <c r="E48" s="36"/>
      <c r="F48" s="37"/>
      <c r="H48" s="69"/>
      <c r="I48" s="69"/>
      <c r="J48" s="76" t="s">
        <v>0</v>
      </c>
      <c r="K48" s="69"/>
      <c r="L48" s="227"/>
      <c r="M48" s="227"/>
      <c r="N48" s="227"/>
      <c r="R48" s="69"/>
    </row>
    <row r="49" spans="1:22" ht="14.25" customHeight="1" x14ac:dyDescent="0.2">
      <c r="A49" s="106"/>
      <c r="B49" s="87"/>
    </row>
    <row r="50" spans="1:22" ht="12" customHeight="1" x14ac:dyDescent="0.2">
      <c r="A50" s="22" t="s">
        <v>120</v>
      </c>
      <c r="B50" s="87"/>
      <c r="C50" s="126" t="s">
        <v>104</v>
      </c>
      <c r="D50" s="127">
        <f>SUM(D7)</f>
        <v>4.4217000000000004</v>
      </c>
      <c r="E50" s="140"/>
      <c r="F50" s="128">
        <f>SUM(F7)</f>
        <v>45565</v>
      </c>
      <c r="G50" s="129">
        <v>4864235.54</v>
      </c>
      <c r="H50" s="129">
        <f>SUM(G50)</f>
        <v>4864235.54</v>
      </c>
      <c r="I50" s="129">
        <f>SUM(G50)</f>
        <v>4864235.54</v>
      </c>
      <c r="J50" s="132">
        <v>76375.570000000007</v>
      </c>
      <c r="K50" s="130">
        <f>SUM(J50+O50+P50+Q50)</f>
        <v>434749.12999999995</v>
      </c>
      <c r="L50" s="230"/>
      <c r="M50" s="231"/>
      <c r="N50" s="232"/>
      <c r="O50" s="69">
        <v>121669.04</v>
      </c>
      <c r="P50" s="69">
        <v>119029.34</v>
      </c>
      <c r="Q50" s="69">
        <v>117675.18</v>
      </c>
      <c r="R50" s="72">
        <v>76375.570000000007</v>
      </c>
    </row>
    <row r="51" spans="1:22" ht="12" customHeight="1" x14ac:dyDescent="0.2">
      <c r="A51" s="22"/>
      <c r="B51" s="217">
        <v>45520</v>
      </c>
      <c r="C51" s="62" t="s">
        <v>244</v>
      </c>
      <c r="D51" s="175">
        <v>5.21</v>
      </c>
      <c r="E51" s="182"/>
      <c r="F51" s="178">
        <v>45565</v>
      </c>
      <c r="G51" s="71">
        <v>8049388.9400000004</v>
      </c>
      <c r="H51" s="71">
        <f>SUM(G51)</f>
        <v>8049388.9400000004</v>
      </c>
      <c r="I51" s="71">
        <f>SUM(G51)</f>
        <v>8049388.9400000004</v>
      </c>
      <c r="J51" s="72">
        <v>49388.94</v>
      </c>
      <c r="K51" s="75">
        <f>SUM(J51+O51+P51+Q51)</f>
        <v>49388.94</v>
      </c>
      <c r="L51" s="194"/>
      <c r="M51" s="195"/>
      <c r="N51" s="196"/>
      <c r="O51" s="76">
        <v>0</v>
      </c>
      <c r="P51" s="76">
        <v>0</v>
      </c>
      <c r="Q51" s="76">
        <v>0</v>
      </c>
      <c r="R51" s="72">
        <v>49388.94</v>
      </c>
    </row>
    <row r="52" spans="1:22" ht="12" customHeight="1" x14ac:dyDescent="0.2">
      <c r="A52" s="22"/>
      <c r="B52" s="87"/>
      <c r="D52" s="175"/>
      <c r="E52" s="182"/>
      <c r="F52" s="178"/>
      <c r="G52" s="71"/>
      <c r="H52" s="71"/>
      <c r="J52" s="72"/>
      <c r="K52" s="75"/>
      <c r="L52" s="194"/>
      <c r="M52" s="195"/>
      <c r="N52" s="196"/>
      <c r="R52" s="72"/>
    </row>
    <row r="53" spans="1:22" ht="14.25" customHeight="1" x14ac:dyDescent="0.2">
      <c r="D53" s="86"/>
      <c r="E53" s="28"/>
      <c r="F53" s="27"/>
      <c r="G53" s="68"/>
      <c r="H53" s="3" t="s">
        <v>0</v>
      </c>
      <c r="I53" s="68"/>
      <c r="L53" s="194"/>
      <c r="M53" s="195"/>
      <c r="N53" s="196"/>
      <c r="R53" s="72"/>
    </row>
    <row r="54" spans="1:22" ht="14.25" customHeight="1" x14ac:dyDescent="0.2">
      <c r="A54" s="22" t="s">
        <v>74</v>
      </c>
      <c r="B54" s="87"/>
      <c r="C54" s="126" t="s">
        <v>104</v>
      </c>
      <c r="D54" s="127">
        <f>SUM(D7)</f>
        <v>4.4217000000000004</v>
      </c>
      <c r="E54" s="126"/>
      <c r="F54" s="128">
        <f>SUM(F7)</f>
        <v>45565</v>
      </c>
      <c r="G54" s="141">
        <v>5260</v>
      </c>
      <c r="H54" s="129">
        <f>SUM(G54)</f>
        <v>5260</v>
      </c>
      <c r="I54" s="129">
        <f>SUM(G54)</f>
        <v>5260</v>
      </c>
      <c r="J54" s="141">
        <v>42.73</v>
      </c>
      <c r="K54" s="130">
        <f>SUM(J54+O54+P54+Q54)</f>
        <v>178.02</v>
      </c>
      <c r="L54" s="194"/>
      <c r="M54" s="195"/>
      <c r="N54" s="196"/>
      <c r="O54" s="70">
        <v>44.49</v>
      </c>
      <c r="P54" s="70">
        <v>45.59</v>
      </c>
      <c r="Q54" s="70">
        <v>45.21</v>
      </c>
      <c r="R54" s="183">
        <v>42.73</v>
      </c>
    </row>
    <row r="55" spans="1:22" ht="14.25" customHeight="1" x14ac:dyDescent="0.2">
      <c r="A55" s="22"/>
      <c r="B55" s="87"/>
      <c r="D55" s="175"/>
      <c r="E55" s="62"/>
      <c r="F55" s="178"/>
      <c r="G55" s="183"/>
      <c r="H55" s="71"/>
      <c r="J55" s="183"/>
      <c r="K55" s="75"/>
      <c r="L55" s="194"/>
      <c r="M55" s="195"/>
      <c r="N55" s="196"/>
      <c r="O55" s="70"/>
      <c r="P55" s="70"/>
      <c r="Q55" s="70"/>
      <c r="R55" s="183"/>
    </row>
    <row r="56" spans="1:22" ht="14.25" customHeight="1" x14ac:dyDescent="0.2">
      <c r="D56" s="86"/>
      <c r="E56" s="28"/>
      <c r="F56" s="27"/>
      <c r="G56" s="68"/>
      <c r="H56" s="3"/>
      <c r="I56" s="68"/>
      <c r="L56" s="194"/>
      <c r="M56" s="195"/>
      <c r="N56" s="196"/>
      <c r="R56" s="72"/>
    </row>
    <row r="57" spans="1:22" ht="14.25" customHeight="1" x14ac:dyDescent="0.2">
      <c r="A57" s="22" t="s">
        <v>6</v>
      </c>
      <c r="B57" s="87"/>
      <c r="C57" s="126" t="s">
        <v>104</v>
      </c>
      <c r="D57" s="127">
        <f>SUM(D7)</f>
        <v>4.4217000000000004</v>
      </c>
      <c r="E57" s="126"/>
      <c r="F57" s="128">
        <f>SUM(F7)</f>
        <v>45565</v>
      </c>
      <c r="G57" s="132">
        <v>6212.73</v>
      </c>
      <c r="H57" s="129">
        <f>SUM(G57)</f>
        <v>6212.73</v>
      </c>
      <c r="I57" s="129">
        <f>SUM(G57)</f>
        <v>6212.73</v>
      </c>
      <c r="J57" s="132">
        <v>50.47</v>
      </c>
      <c r="K57" s="130">
        <f>SUM(J57+O57+P57+Q57)</f>
        <v>210.31</v>
      </c>
      <c r="L57" s="194"/>
      <c r="M57" s="195"/>
      <c r="N57" s="196"/>
      <c r="O57" s="69">
        <v>52.55</v>
      </c>
      <c r="P57" s="69">
        <v>53.85</v>
      </c>
      <c r="Q57" s="69">
        <v>53.44</v>
      </c>
      <c r="R57" s="72">
        <v>50.47</v>
      </c>
    </row>
    <row r="58" spans="1:22" x14ac:dyDescent="0.2">
      <c r="A58" s="22"/>
      <c r="B58" s="87"/>
      <c r="D58" s="86"/>
      <c r="F58" s="27"/>
      <c r="G58" s="70"/>
      <c r="H58" s="70"/>
      <c r="I58" s="70"/>
      <c r="L58" s="194"/>
      <c r="M58" s="195"/>
      <c r="N58" s="196"/>
      <c r="R58" s="72"/>
    </row>
    <row r="59" spans="1:22" ht="12" customHeight="1" x14ac:dyDescent="0.2">
      <c r="A59" s="22"/>
      <c r="B59" s="67"/>
      <c r="D59" s="86"/>
      <c r="F59" s="27"/>
      <c r="G59" s="70"/>
      <c r="H59" s="70"/>
      <c r="I59" s="70"/>
      <c r="J59" s="70"/>
      <c r="L59" s="194"/>
      <c r="M59" s="195"/>
      <c r="N59" s="196"/>
      <c r="O59" s="70"/>
      <c r="P59" s="70"/>
      <c r="Q59" s="70"/>
      <c r="R59" s="183"/>
    </row>
    <row r="60" spans="1:22" ht="12" customHeight="1" x14ac:dyDescent="0.2">
      <c r="A60" s="22" t="s">
        <v>111</v>
      </c>
      <c r="B60" s="67"/>
      <c r="C60" s="126" t="s">
        <v>104</v>
      </c>
      <c r="D60" s="127">
        <f>SUM(D7)</f>
        <v>4.4217000000000004</v>
      </c>
      <c r="E60" s="126"/>
      <c r="F60" s="128">
        <f>SUM(F7)</f>
        <v>45565</v>
      </c>
      <c r="G60" s="141">
        <v>5061953.03</v>
      </c>
      <c r="H60" s="129">
        <f>SUM(G60)</f>
        <v>5061953.03</v>
      </c>
      <c r="I60" s="129">
        <f>SUM(G60)</f>
        <v>5061953.03</v>
      </c>
      <c r="J60" s="141">
        <v>42206.57</v>
      </c>
      <c r="K60" s="130">
        <f t="shared" ref="K60:K63" si="9">SUM(J60+O60+P60+Q60)</f>
        <v>208602.97</v>
      </c>
      <c r="L60" s="194"/>
      <c r="M60" s="195"/>
      <c r="N60" s="196"/>
      <c r="O60" s="70">
        <v>61267.199999999997</v>
      </c>
      <c r="P60" s="70">
        <v>57398.16</v>
      </c>
      <c r="Q60" s="70">
        <v>47731.040000000001</v>
      </c>
      <c r="R60" s="183">
        <v>42206.57</v>
      </c>
    </row>
    <row r="61" spans="1:22" ht="12" customHeight="1" x14ac:dyDescent="0.2">
      <c r="A61" s="22"/>
      <c r="B61" s="67"/>
      <c r="C61" s="134" t="s">
        <v>173</v>
      </c>
      <c r="D61" s="135">
        <v>5.05</v>
      </c>
      <c r="E61" s="134" t="s">
        <v>174</v>
      </c>
      <c r="F61" s="136">
        <v>45238</v>
      </c>
      <c r="G61" s="142">
        <v>0</v>
      </c>
      <c r="H61" s="142">
        <v>0</v>
      </c>
      <c r="I61" s="142">
        <v>0</v>
      </c>
      <c r="J61" s="142">
        <v>0</v>
      </c>
      <c r="K61" s="168">
        <f t="shared" si="9"/>
        <v>1277.56</v>
      </c>
      <c r="L61" s="194">
        <v>6186.18</v>
      </c>
      <c r="M61" s="195" t="s">
        <v>234</v>
      </c>
      <c r="N61" s="196">
        <v>243000</v>
      </c>
      <c r="O61" s="70">
        <v>1277.56</v>
      </c>
      <c r="P61" s="70">
        <v>0</v>
      </c>
      <c r="Q61" s="70">
        <v>0</v>
      </c>
      <c r="R61" s="183">
        <v>0</v>
      </c>
    </row>
    <row r="62" spans="1:22" ht="12" customHeight="1" x14ac:dyDescent="0.2">
      <c r="A62" s="22"/>
      <c r="B62" s="67"/>
      <c r="C62" s="134" t="s">
        <v>175</v>
      </c>
      <c r="D62" s="135">
        <v>5</v>
      </c>
      <c r="E62" s="134" t="s">
        <v>176</v>
      </c>
      <c r="F62" s="136">
        <v>45238</v>
      </c>
      <c r="G62" s="142">
        <v>0</v>
      </c>
      <c r="H62" s="142">
        <v>0</v>
      </c>
      <c r="I62" s="142">
        <v>0</v>
      </c>
      <c r="J62" s="142">
        <v>0</v>
      </c>
      <c r="K62" s="168">
        <f t="shared" si="9"/>
        <v>1264.5999999999999</v>
      </c>
      <c r="L62" s="194">
        <v>6058.36</v>
      </c>
      <c r="M62" s="195" t="s">
        <v>235</v>
      </c>
      <c r="N62" s="196">
        <v>243000</v>
      </c>
      <c r="O62" s="70">
        <v>1264.5999999999999</v>
      </c>
      <c r="P62" s="70">
        <v>0</v>
      </c>
      <c r="Q62" s="70">
        <v>0</v>
      </c>
      <c r="R62" s="183">
        <v>0</v>
      </c>
    </row>
    <row r="63" spans="1:22" ht="12" customHeight="1" x14ac:dyDescent="0.2">
      <c r="A63" s="22"/>
      <c r="B63" s="67"/>
      <c r="C63" s="134" t="s">
        <v>123</v>
      </c>
      <c r="D63" s="135">
        <v>4.8010000000000002</v>
      </c>
      <c r="E63" s="134" t="s">
        <v>177</v>
      </c>
      <c r="F63" s="136">
        <v>45291</v>
      </c>
      <c r="G63" s="142">
        <v>0</v>
      </c>
      <c r="H63" s="142">
        <v>0</v>
      </c>
      <c r="I63" s="142">
        <v>0</v>
      </c>
      <c r="J63" s="142">
        <v>0</v>
      </c>
      <c r="K63" s="168">
        <f t="shared" si="9"/>
        <v>10116.870000000001</v>
      </c>
      <c r="L63" s="194">
        <v>29366.71</v>
      </c>
      <c r="M63" s="195" t="s">
        <v>236</v>
      </c>
      <c r="N63" s="196">
        <v>1260000</v>
      </c>
      <c r="O63" s="70">
        <v>10116.870000000001</v>
      </c>
      <c r="P63" s="70">
        <v>0</v>
      </c>
      <c r="Q63" s="70">
        <v>0</v>
      </c>
      <c r="R63" s="183">
        <v>0</v>
      </c>
    </row>
    <row r="64" spans="1:22" x14ac:dyDescent="0.2">
      <c r="A64" s="22"/>
      <c r="B64" s="67"/>
      <c r="C64" s="134" t="s">
        <v>172</v>
      </c>
      <c r="D64" s="135">
        <v>5.3529999999999998</v>
      </c>
      <c r="E64" s="134" t="s">
        <v>188</v>
      </c>
      <c r="F64" s="136">
        <v>45323</v>
      </c>
      <c r="G64" s="184">
        <v>0</v>
      </c>
      <c r="H64" s="142">
        <v>0</v>
      </c>
      <c r="I64" s="142">
        <v>0</v>
      </c>
      <c r="J64" s="142">
        <v>0</v>
      </c>
      <c r="K64" s="168">
        <f t="shared" ref="K64" si="10">SUM(J64+O64+P64+Q64)</f>
        <v>22722.890000000003</v>
      </c>
      <c r="L64" s="194">
        <v>33437.81</v>
      </c>
      <c r="M64" s="195" t="s">
        <v>237</v>
      </c>
      <c r="N64" s="196">
        <v>1293000</v>
      </c>
      <c r="O64" s="70">
        <v>16996.080000000002</v>
      </c>
      <c r="P64" s="70">
        <v>5726.81</v>
      </c>
      <c r="Q64" s="70">
        <v>0</v>
      </c>
      <c r="R64" s="183">
        <v>0</v>
      </c>
      <c r="V64" s="171" t="s">
        <v>0</v>
      </c>
    </row>
    <row r="65" spans="1:22" x14ac:dyDescent="0.2">
      <c r="A65" s="22"/>
      <c r="B65" s="67"/>
      <c r="C65" s="134" t="s">
        <v>123</v>
      </c>
      <c r="D65" s="135">
        <v>5.2649999999999997</v>
      </c>
      <c r="E65" s="134" t="s">
        <v>189</v>
      </c>
      <c r="F65" s="136">
        <v>45519</v>
      </c>
      <c r="G65" s="142">
        <v>0</v>
      </c>
      <c r="H65" s="142">
        <v>0</v>
      </c>
      <c r="I65" s="142">
        <v>0</v>
      </c>
      <c r="J65" s="142">
        <v>4759.99</v>
      </c>
      <c r="K65" s="168">
        <f>SUM(J65+O65+P65+Q65)</f>
        <v>33740.97</v>
      </c>
      <c r="L65" s="194">
        <v>39240.67</v>
      </c>
      <c r="M65" s="195" t="s">
        <v>256</v>
      </c>
      <c r="N65" s="196">
        <v>750000</v>
      </c>
      <c r="O65" s="70">
        <v>9730.84</v>
      </c>
      <c r="P65" s="70">
        <v>9625.07</v>
      </c>
      <c r="Q65" s="70">
        <v>9625.07</v>
      </c>
      <c r="R65" s="183">
        <v>4759.99</v>
      </c>
      <c r="V65" s="171"/>
    </row>
    <row r="66" spans="1:22" x14ac:dyDescent="0.2">
      <c r="A66" s="249" t="s">
        <v>258</v>
      </c>
      <c r="B66" s="249"/>
      <c r="C66" s="134" t="s">
        <v>190</v>
      </c>
      <c r="D66" s="135">
        <v>5.05</v>
      </c>
      <c r="E66" s="134" t="s">
        <v>191</v>
      </c>
      <c r="F66" s="136">
        <v>45852</v>
      </c>
      <c r="G66" s="142">
        <v>0</v>
      </c>
      <c r="H66" s="142">
        <v>0</v>
      </c>
      <c r="I66" s="142">
        <v>0</v>
      </c>
      <c r="J66" s="142">
        <v>466.06</v>
      </c>
      <c r="K66" s="168">
        <f>SUM(J66+O66+P66+Q66)</f>
        <v>9587.5199999999986</v>
      </c>
      <c r="L66" s="194">
        <v>11218.73</v>
      </c>
      <c r="M66" s="195" t="s">
        <v>257</v>
      </c>
      <c r="N66" s="196">
        <v>243000</v>
      </c>
      <c r="O66" s="70">
        <v>3062.68</v>
      </c>
      <c r="P66" s="70">
        <v>3029.39</v>
      </c>
      <c r="Q66" s="70">
        <v>3029.39</v>
      </c>
      <c r="R66" s="183">
        <v>466.06</v>
      </c>
      <c r="V66" s="171"/>
    </row>
    <row r="67" spans="1:22" ht="12" customHeight="1" x14ac:dyDescent="0.2">
      <c r="A67" s="22"/>
      <c r="B67" s="67"/>
      <c r="D67" s="86"/>
      <c r="F67" s="27"/>
      <c r="G67" s="70"/>
      <c r="H67" s="70"/>
      <c r="I67" s="70"/>
      <c r="J67" s="70"/>
      <c r="L67" s="194"/>
      <c r="M67" s="195"/>
      <c r="N67" s="196"/>
      <c r="O67" s="70"/>
      <c r="P67" s="70"/>
      <c r="Q67" s="70"/>
      <c r="R67" s="183"/>
    </row>
    <row r="68" spans="1:22" ht="12" customHeight="1" x14ac:dyDescent="0.2">
      <c r="A68" s="22"/>
      <c r="B68" s="67"/>
      <c r="D68" s="86"/>
      <c r="F68" s="27"/>
      <c r="G68" s="70"/>
      <c r="H68" s="70"/>
      <c r="I68" s="70"/>
      <c r="J68" s="70"/>
      <c r="L68" s="194"/>
      <c r="M68" s="195"/>
      <c r="N68" s="196"/>
      <c r="O68" s="70"/>
      <c r="P68" s="70"/>
      <c r="Q68" s="70"/>
      <c r="R68" s="183"/>
    </row>
    <row r="69" spans="1:22" x14ac:dyDescent="0.2">
      <c r="A69" s="22" t="s">
        <v>10</v>
      </c>
      <c r="B69" s="56"/>
      <c r="C69" s="126" t="s">
        <v>104</v>
      </c>
      <c r="D69" s="127">
        <f>SUM(D7)</f>
        <v>4.4217000000000004</v>
      </c>
      <c r="E69" s="126"/>
      <c r="F69" s="128">
        <f>SUM(F7)</f>
        <v>45565</v>
      </c>
      <c r="G69" s="129">
        <v>77099.839999999997</v>
      </c>
      <c r="H69" s="129">
        <f>SUM(G69)</f>
        <v>77099.839999999997</v>
      </c>
      <c r="I69" s="129">
        <f>SUM(G69)</f>
        <v>77099.839999999997</v>
      </c>
      <c r="J69" s="132">
        <v>622.33000000000004</v>
      </c>
      <c r="K69" s="130">
        <f>SUM(J69+O69+P69+Q69)</f>
        <v>2539.34</v>
      </c>
      <c r="L69" s="194"/>
      <c r="M69" s="195"/>
      <c r="N69" s="196"/>
      <c r="O69" s="69">
        <v>620.75</v>
      </c>
      <c r="P69" s="69">
        <v>647.11</v>
      </c>
      <c r="Q69" s="69">
        <v>649.15</v>
      </c>
      <c r="R69" s="72">
        <v>622.33000000000004</v>
      </c>
    </row>
    <row r="70" spans="1:22" x14ac:dyDescent="0.2">
      <c r="A70" s="22"/>
      <c r="B70" s="56"/>
      <c r="D70" s="175"/>
      <c r="E70" s="62"/>
      <c r="F70" s="178"/>
      <c r="G70" s="71"/>
      <c r="H70" s="71"/>
      <c r="J70" s="72"/>
      <c r="K70" s="75"/>
      <c r="L70" s="194"/>
      <c r="M70" s="195"/>
      <c r="N70" s="196"/>
      <c r="R70" s="72"/>
    </row>
    <row r="71" spans="1:22" x14ac:dyDescent="0.2">
      <c r="A71" s="22"/>
      <c r="B71" s="56"/>
      <c r="D71" s="175"/>
      <c r="E71" s="62"/>
      <c r="F71" s="178"/>
      <c r="G71" s="71"/>
      <c r="H71" s="71"/>
      <c r="J71" s="72"/>
      <c r="K71" s="75"/>
      <c r="L71" s="194"/>
      <c r="M71" s="195"/>
      <c r="N71" s="196"/>
      <c r="R71" s="72"/>
    </row>
    <row r="72" spans="1:22" s="62" customFormat="1" x14ac:dyDescent="0.2">
      <c r="A72" s="22" t="s">
        <v>29</v>
      </c>
      <c r="B72" s="67"/>
      <c r="C72" s="126" t="s">
        <v>104</v>
      </c>
      <c r="D72" s="127">
        <f>SUM(D7)</f>
        <v>4.4217000000000004</v>
      </c>
      <c r="E72" s="126"/>
      <c r="F72" s="128">
        <f>SUM(F7)</f>
        <v>45565</v>
      </c>
      <c r="G72" s="132">
        <v>623368.31000000006</v>
      </c>
      <c r="H72" s="129">
        <f>SUM(G72)</f>
        <v>623368.31000000006</v>
      </c>
      <c r="I72" s="129">
        <f>SUM(G72)</f>
        <v>623368.31000000006</v>
      </c>
      <c r="J72" s="132">
        <v>2532.56</v>
      </c>
      <c r="K72" s="130">
        <f>SUM(J72+O72+P72+Q72)</f>
        <v>8849.25</v>
      </c>
      <c r="L72" s="194"/>
      <c r="M72" s="195"/>
      <c r="N72" s="196"/>
      <c r="O72" s="69">
        <v>1912.82</v>
      </c>
      <c r="P72" s="69">
        <v>2240.81</v>
      </c>
      <c r="Q72" s="69">
        <v>2163.06</v>
      </c>
      <c r="R72" s="72">
        <v>2532.56</v>
      </c>
    </row>
    <row r="73" spans="1:22" s="62" customFormat="1" x14ac:dyDescent="0.2">
      <c r="A73" s="22"/>
      <c r="B73" s="67"/>
      <c r="D73" s="175"/>
      <c r="F73" s="178"/>
      <c r="G73" s="72"/>
      <c r="H73" s="71"/>
      <c r="I73" s="71"/>
      <c r="J73" s="72"/>
      <c r="K73" s="75"/>
      <c r="L73" s="194"/>
      <c r="M73" s="195"/>
      <c r="N73" s="196"/>
      <c r="O73" s="69"/>
      <c r="P73" s="69"/>
      <c r="Q73" s="69"/>
      <c r="R73" s="72"/>
    </row>
    <row r="74" spans="1:22" x14ac:dyDescent="0.2">
      <c r="A74" s="22"/>
      <c r="B74" s="56"/>
      <c r="D74" s="175"/>
      <c r="E74" s="62"/>
      <c r="F74" s="178"/>
      <c r="G74" s="71"/>
      <c r="H74" s="71"/>
      <c r="J74" s="72"/>
      <c r="K74" s="75"/>
      <c r="L74" s="194"/>
      <c r="M74" s="195"/>
      <c r="N74" s="196"/>
      <c r="O74" s="72"/>
      <c r="R74" s="72"/>
    </row>
    <row r="75" spans="1:22" x14ac:dyDescent="0.2">
      <c r="A75" s="22" t="s">
        <v>88</v>
      </c>
      <c r="C75" s="126" t="s">
        <v>104</v>
      </c>
      <c r="D75" s="127">
        <f>SUM(D7)</f>
        <v>4.4217000000000004</v>
      </c>
      <c r="E75" s="126"/>
      <c r="F75" s="128">
        <f>SUM(F7)</f>
        <v>45565</v>
      </c>
      <c r="G75" s="132">
        <v>1097783.79</v>
      </c>
      <c r="H75" s="129">
        <f>SUM(G75)</f>
        <v>1097783.79</v>
      </c>
      <c r="I75" s="129">
        <f>SUM(G75)</f>
        <v>1097783.79</v>
      </c>
      <c r="J75" s="132">
        <f>4556.09+4361.72</f>
        <v>8917.8100000000013</v>
      </c>
      <c r="K75" s="130">
        <f>SUM(J75+O75+P75+Q75)</f>
        <v>37145.99</v>
      </c>
      <c r="L75" s="194"/>
      <c r="M75" s="195"/>
      <c r="N75" s="196"/>
      <c r="O75" s="69">
        <v>9281.9</v>
      </c>
      <c r="P75" s="69">
        <v>9512.66</v>
      </c>
      <c r="Q75" s="69">
        <v>9433.6200000000008</v>
      </c>
      <c r="R75" s="72">
        <f>4556.09+4361.72</f>
        <v>8917.8100000000013</v>
      </c>
    </row>
    <row r="76" spans="1:22" x14ac:dyDescent="0.2">
      <c r="A76" s="22"/>
      <c r="D76" s="175"/>
      <c r="E76" s="62"/>
      <c r="F76" s="178"/>
      <c r="G76" s="72"/>
      <c r="H76" s="71"/>
      <c r="J76" s="72"/>
      <c r="K76" s="75"/>
      <c r="L76" s="194"/>
      <c r="M76" s="195"/>
      <c r="N76" s="196"/>
      <c r="R76" s="72"/>
    </row>
    <row r="77" spans="1:22" x14ac:dyDescent="0.2">
      <c r="A77" s="92"/>
      <c r="B77" s="93"/>
      <c r="C77" s="94"/>
      <c r="D77" s="95"/>
      <c r="E77" s="96"/>
      <c r="F77" s="27"/>
      <c r="G77" s="97"/>
      <c r="H77" s="97"/>
      <c r="I77" s="97"/>
      <c r="J77" s="98"/>
      <c r="L77" s="194"/>
      <c r="M77" s="195"/>
      <c r="N77" s="196"/>
      <c r="O77" s="98"/>
      <c r="P77" s="98"/>
      <c r="Q77" s="98"/>
      <c r="R77" s="219"/>
    </row>
    <row r="78" spans="1:22" ht="12" customHeight="1" x14ac:dyDescent="0.2">
      <c r="A78" s="22" t="s">
        <v>8</v>
      </c>
      <c r="C78" s="126" t="s">
        <v>104</v>
      </c>
      <c r="D78" s="127">
        <f>SUM(D7)</f>
        <v>4.4217000000000004</v>
      </c>
      <c r="E78" s="126"/>
      <c r="F78" s="128">
        <f>SUM(F7)</f>
        <v>45565</v>
      </c>
      <c r="G78" s="129">
        <v>2468798.16</v>
      </c>
      <c r="H78" s="129">
        <f>SUM(G78)</f>
        <v>2468798.16</v>
      </c>
      <c r="I78" s="129">
        <f>SUM(G78)</f>
        <v>2468798.16</v>
      </c>
      <c r="J78" s="132">
        <v>19653.45</v>
      </c>
      <c r="K78" s="130">
        <f>SUM(J78+O78+P78+Q78)</f>
        <v>72931.579999999987</v>
      </c>
      <c r="L78" s="194"/>
      <c r="M78" s="195"/>
      <c r="N78" s="196"/>
      <c r="O78" s="69">
        <v>16161.64</v>
      </c>
      <c r="P78" s="69">
        <v>17777.84</v>
      </c>
      <c r="Q78" s="69">
        <v>19338.650000000001</v>
      </c>
      <c r="R78" s="72">
        <v>19653.45</v>
      </c>
    </row>
    <row r="79" spans="1:22" ht="12" customHeight="1" x14ac:dyDescent="0.2">
      <c r="C79" s="62" t="s">
        <v>122</v>
      </c>
      <c r="D79" s="86">
        <v>5.14</v>
      </c>
      <c r="E79" t="s">
        <v>178</v>
      </c>
      <c r="F79" s="27">
        <f>SUM(F7)</f>
        <v>45565</v>
      </c>
      <c r="G79" s="69">
        <v>4433.1099999999997</v>
      </c>
      <c r="H79" s="68">
        <f>SUM(G79)</f>
        <v>4433.1099999999997</v>
      </c>
      <c r="I79" s="68">
        <f>SUM(G79)</f>
        <v>4433.1099999999997</v>
      </c>
      <c r="J79" s="69">
        <v>58.05</v>
      </c>
      <c r="K79" s="74">
        <f>SUM(J79+O79+P79+Q79)</f>
        <v>265.52999999999997</v>
      </c>
      <c r="L79" s="194"/>
      <c r="M79" s="195"/>
      <c r="N79" s="196"/>
      <c r="O79" s="69">
        <v>56.63</v>
      </c>
      <c r="P79" s="69">
        <v>56.26</v>
      </c>
      <c r="Q79" s="69">
        <v>94.59</v>
      </c>
      <c r="R79" s="72">
        <v>58.05</v>
      </c>
    </row>
    <row r="80" spans="1:22" ht="12" customHeight="1" x14ac:dyDescent="0.2">
      <c r="C80" s="62" t="s">
        <v>157</v>
      </c>
      <c r="D80" s="175">
        <v>5.47</v>
      </c>
      <c r="E80" s="62" t="s">
        <v>178</v>
      </c>
      <c r="F80" s="178">
        <v>45646</v>
      </c>
      <c r="G80" s="72">
        <v>1000000</v>
      </c>
      <c r="H80" s="72">
        <v>1000000</v>
      </c>
      <c r="I80" s="72">
        <v>1000000</v>
      </c>
      <c r="J80" s="72">
        <v>13787.4</v>
      </c>
      <c r="K80" s="75">
        <f>SUM(J80+O80+P80+Q80)</f>
        <v>23528.5</v>
      </c>
      <c r="L80" s="194"/>
      <c r="M80" s="195"/>
      <c r="N80" s="196"/>
      <c r="O80" s="69">
        <v>0</v>
      </c>
      <c r="P80" s="69">
        <v>0</v>
      </c>
      <c r="Q80" s="69">
        <v>9741.1</v>
      </c>
      <c r="R80" s="72">
        <v>13787.4</v>
      </c>
    </row>
    <row r="81" spans="1:18" ht="12" customHeight="1" x14ac:dyDescent="0.2">
      <c r="C81" s="134" t="s">
        <v>157</v>
      </c>
      <c r="D81" s="135">
        <v>5.25</v>
      </c>
      <c r="E81" s="134" t="s">
        <v>178</v>
      </c>
      <c r="F81" s="136">
        <v>45408</v>
      </c>
      <c r="G81" s="139">
        <v>0</v>
      </c>
      <c r="H81" s="139">
        <v>0</v>
      </c>
      <c r="I81" s="139">
        <v>0</v>
      </c>
      <c r="J81" s="139">
        <v>0</v>
      </c>
      <c r="K81" s="168">
        <f>SUM(J81+O81+P81+Q81)</f>
        <v>29840.26</v>
      </c>
      <c r="L81" s="194">
        <v>51782.79</v>
      </c>
      <c r="M81" s="195" t="s">
        <v>226</v>
      </c>
      <c r="N81" s="196">
        <v>1000000</v>
      </c>
      <c r="O81" s="69">
        <v>13197.4</v>
      </c>
      <c r="P81" s="69">
        <v>13053.95</v>
      </c>
      <c r="Q81" s="69">
        <v>3588.91</v>
      </c>
      <c r="R81" s="72">
        <v>0</v>
      </c>
    </row>
    <row r="82" spans="1:18" ht="12" customHeight="1" x14ac:dyDescent="0.2">
      <c r="D82" s="86"/>
      <c r="F82" s="27"/>
      <c r="H82" s="69"/>
      <c r="I82" s="69"/>
      <c r="L82" s="235"/>
      <c r="M82" s="236"/>
      <c r="N82" s="237"/>
      <c r="R82" s="72"/>
    </row>
    <row r="83" spans="1:18" ht="12" customHeight="1" x14ac:dyDescent="0.2">
      <c r="D83" s="86"/>
      <c r="F83" s="27"/>
      <c r="H83" s="69"/>
      <c r="I83" s="69"/>
      <c r="L83" s="194"/>
      <c r="M83" s="195"/>
      <c r="N83" s="196"/>
      <c r="R83" s="72"/>
    </row>
    <row r="84" spans="1:18" ht="12" customHeight="1" x14ac:dyDescent="0.2">
      <c r="D84" s="86"/>
      <c r="F84" s="27"/>
      <c r="H84" s="69"/>
      <c r="I84" s="69"/>
      <c r="L84" s="194"/>
      <c r="M84" s="195"/>
      <c r="N84" s="196"/>
      <c r="R84" s="72"/>
    </row>
    <row r="85" spans="1:18" ht="12" customHeight="1" x14ac:dyDescent="0.2">
      <c r="D85" s="86"/>
      <c r="F85" s="27"/>
      <c r="H85" s="69"/>
      <c r="I85" s="69"/>
      <c r="L85" s="194"/>
      <c r="M85" s="195"/>
      <c r="N85" s="196"/>
      <c r="R85" s="72"/>
    </row>
    <row r="86" spans="1:18" s="96" customFormat="1" x14ac:dyDescent="0.2">
      <c r="A86" s="22" t="s">
        <v>259</v>
      </c>
      <c r="B86" s="54"/>
      <c r="C86" s="126" t="s">
        <v>104</v>
      </c>
      <c r="D86" s="127">
        <f>SUM(D7)</f>
        <v>4.4217000000000004</v>
      </c>
      <c r="E86" s="126"/>
      <c r="F86" s="128">
        <f>SUM(F7)</f>
        <v>45565</v>
      </c>
      <c r="G86" s="129">
        <v>1785819.6</v>
      </c>
      <c r="H86" s="129">
        <f>SUM(G86)</f>
        <v>1785819.6</v>
      </c>
      <c r="I86" s="129">
        <f>SUM(G86)</f>
        <v>1785819.6</v>
      </c>
      <c r="J86" s="143" t="s">
        <v>146</v>
      </c>
      <c r="K86" s="143" t="s">
        <v>146</v>
      </c>
      <c r="L86" s="233"/>
      <c r="M86" s="197"/>
      <c r="N86" s="234"/>
      <c r="O86" s="76">
        <v>0</v>
      </c>
      <c r="P86" s="76">
        <v>0</v>
      </c>
      <c r="Q86" s="76">
        <v>0</v>
      </c>
      <c r="R86" s="180" t="s">
        <v>146</v>
      </c>
    </row>
    <row r="87" spans="1:18" ht="12" customHeight="1" x14ac:dyDescent="0.2">
      <c r="A87" s="22"/>
      <c r="B87" s="67"/>
      <c r="D87" s="86"/>
      <c r="F87" s="27"/>
      <c r="G87" s="70"/>
      <c r="H87" s="70"/>
      <c r="I87" s="70"/>
      <c r="J87" s="70"/>
      <c r="L87" s="194"/>
      <c r="M87" s="195"/>
      <c r="N87" s="196"/>
      <c r="O87" s="70"/>
      <c r="P87" s="70"/>
      <c r="Q87" s="70"/>
      <c r="R87" s="183"/>
    </row>
    <row r="88" spans="1:18" ht="12" customHeight="1" x14ac:dyDescent="0.2">
      <c r="A88" s="22"/>
      <c r="B88" s="67"/>
      <c r="D88" s="86"/>
      <c r="F88" s="27"/>
      <c r="G88" s="70"/>
      <c r="H88" s="70"/>
      <c r="I88" s="70"/>
      <c r="J88" s="70"/>
      <c r="L88" s="194"/>
      <c r="M88" s="195"/>
      <c r="N88" s="196"/>
      <c r="O88" s="70"/>
      <c r="P88" s="70"/>
      <c r="Q88" s="70"/>
      <c r="R88" s="183"/>
    </row>
    <row r="89" spans="1:18" s="22" customFormat="1" ht="14.25" customHeight="1" x14ac:dyDescent="0.2">
      <c r="A89" s="22" t="s">
        <v>9</v>
      </c>
      <c r="B89" s="56"/>
      <c r="C89" s="126" t="s">
        <v>104</v>
      </c>
      <c r="D89" s="127">
        <f>SUM(D7)</f>
        <v>4.4217000000000004</v>
      </c>
      <c r="E89" s="126"/>
      <c r="F89" s="128">
        <f>SUM(F7)</f>
        <v>45565</v>
      </c>
      <c r="G89" s="129">
        <v>2619439.2000000002</v>
      </c>
      <c r="H89" s="129">
        <f>SUM(G89)</f>
        <v>2619439.2000000002</v>
      </c>
      <c r="I89" s="129">
        <f>SUM(G89)</f>
        <v>2619439.2000000002</v>
      </c>
      <c r="J89" s="132">
        <v>17678.849999999999</v>
      </c>
      <c r="K89" s="130">
        <f>SUM(J89+O89+P89+Q89)</f>
        <v>68376.41</v>
      </c>
      <c r="L89" s="194"/>
      <c r="M89" s="195"/>
      <c r="N89" s="196"/>
      <c r="O89" s="69">
        <v>23713.24</v>
      </c>
      <c r="P89" s="69">
        <v>15864.72</v>
      </c>
      <c r="Q89" s="69">
        <v>11119.6</v>
      </c>
      <c r="R89" s="72">
        <v>17678.849999999999</v>
      </c>
    </row>
    <row r="90" spans="1:18" ht="12" customHeight="1" x14ac:dyDescent="0.2">
      <c r="A90" s="22"/>
      <c r="B90" s="67"/>
      <c r="D90" s="86"/>
      <c r="F90" s="27"/>
      <c r="G90" s="70"/>
      <c r="H90" s="70"/>
      <c r="I90" s="70"/>
      <c r="J90" s="70"/>
      <c r="L90" s="194"/>
      <c r="M90" s="195"/>
      <c r="N90" s="196"/>
      <c r="O90" s="70"/>
      <c r="P90" s="70"/>
      <c r="Q90" s="70"/>
      <c r="R90" s="183"/>
    </row>
    <row r="91" spans="1:18" ht="12" customHeight="1" x14ac:dyDescent="0.2">
      <c r="A91" s="22"/>
      <c r="B91" s="67"/>
      <c r="D91" s="86"/>
      <c r="F91" s="27"/>
      <c r="G91" s="70"/>
      <c r="H91" s="70"/>
      <c r="I91" s="70"/>
      <c r="J91" s="70"/>
      <c r="L91" s="194"/>
      <c r="M91" s="195"/>
      <c r="N91" s="196"/>
      <c r="O91" s="70"/>
      <c r="P91" s="70"/>
      <c r="Q91" s="70"/>
      <c r="R91" s="183"/>
    </row>
    <row r="92" spans="1:18" x14ac:dyDescent="0.2">
      <c r="A92" s="22" t="s">
        <v>28</v>
      </c>
      <c r="C92" s="126" t="s">
        <v>104</v>
      </c>
      <c r="D92" s="127">
        <f>SUM(D7)</f>
        <v>4.4217000000000004</v>
      </c>
      <c r="E92" s="126"/>
      <c r="F92" s="128">
        <f>SUM(F7)</f>
        <v>45565</v>
      </c>
      <c r="G92" s="129">
        <v>141141.18</v>
      </c>
      <c r="H92" s="129">
        <f>SUM(G92)</f>
        <v>141141.18</v>
      </c>
      <c r="I92" s="129">
        <f>SUM(G92)</f>
        <v>141141.18</v>
      </c>
      <c r="J92" s="132">
        <v>1271.49</v>
      </c>
      <c r="K92" s="130">
        <f>SUM(J92+O92+P92+Q92)</f>
        <v>5888.44</v>
      </c>
      <c r="L92" s="194"/>
      <c r="M92" s="195"/>
      <c r="N92" s="196"/>
      <c r="O92" s="69">
        <v>1169.67</v>
      </c>
      <c r="P92" s="69">
        <v>1900.24</v>
      </c>
      <c r="Q92" s="69">
        <v>1547.04</v>
      </c>
      <c r="R92" s="72">
        <v>1271.49</v>
      </c>
    </row>
    <row r="93" spans="1:18" x14ac:dyDescent="0.2">
      <c r="A93" s="22"/>
      <c r="D93" s="86"/>
      <c r="F93" s="27"/>
      <c r="G93" s="68"/>
      <c r="H93" s="68"/>
      <c r="I93" s="68"/>
      <c r="L93" s="194"/>
      <c r="M93" s="195"/>
      <c r="N93" s="196"/>
      <c r="R93" s="72"/>
    </row>
    <row r="94" spans="1:18" x14ac:dyDescent="0.2">
      <c r="A94" s="22"/>
      <c r="D94" s="86"/>
      <c r="F94" s="27"/>
      <c r="G94" s="68"/>
      <c r="H94" s="68"/>
      <c r="I94" s="68"/>
      <c r="L94" s="194"/>
      <c r="M94" s="195"/>
      <c r="N94" s="196"/>
      <c r="R94" s="72"/>
    </row>
    <row r="95" spans="1:18" s="62" customFormat="1" x14ac:dyDescent="0.2">
      <c r="A95" s="22"/>
      <c r="B95" s="67"/>
      <c r="D95" s="86"/>
      <c r="E95"/>
      <c r="F95" s="27"/>
      <c r="G95" s="69"/>
      <c r="H95" s="69"/>
      <c r="I95" s="69"/>
      <c r="J95" s="69"/>
      <c r="K95" s="74"/>
      <c r="L95" s="194"/>
      <c r="M95" s="195"/>
      <c r="N95" s="196"/>
      <c r="O95" s="69"/>
      <c r="P95" s="69"/>
      <c r="Q95" s="69"/>
      <c r="R95" s="72"/>
    </row>
    <row r="96" spans="1:18" x14ac:dyDescent="0.2">
      <c r="A96" s="22" t="s">
        <v>13</v>
      </c>
      <c r="C96" s="126" t="s">
        <v>104</v>
      </c>
      <c r="D96" s="127">
        <f>SUM(D7)</f>
        <v>4.4217000000000004</v>
      </c>
      <c r="E96" s="126"/>
      <c r="F96" s="128">
        <f>SUM(F7)</f>
        <v>45565</v>
      </c>
      <c r="G96" s="129">
        <v>2372263.1</v>
      </c>
      <c r="H96" s="129">
        <f>SUM(G96)</f>
        <v>2372263.1</v>
      </c>
      <c r="I96" s="129">
        <f>SUM(G96)</f>
        <v>2372263.1</v>
      </c>
      <c r="J96" s="132">
        <v>23753.73</v>
      </c>
      <c r="K96" s="130">
        <f>SUM(J96+O96+P96+Q96)</f>
        <v>110978.89000000001</v>
      </c>
      <c r="L96" s="194"/>
      <c r="M96" s="195"/>
      <c r="N96" s="196"/>
      <c r="O96" s="69">
        <v>22762.15</v>
      </c>
      <c r="P96" s="69">
        <v>37250.629999999997</v>
      </c>
      <c r="Q96" s="69">
        <v>27212.38</v>
      </c>
      <c r="R96" s="72">
        <v>23753.73</v>
      </c>
    </row>
    <row r="97" spans="1:18" ht="12" customHeight="1" x14ac:dyDescent="0.2">
      <c r="A97" s="22"/>
      <c r="B97" s="67"/>
      <c r="D97" s="86"/>
      <c r="F97" s="27"/>
      <c r="G97" s="70"/>
      <c r="H97" s="70"/>
      <c r="I97" s="70"/>
      <c r="J97" s="70"/>
      <c r="L97" s="194"/>
      <c r="M97" s="195"/>
      <c r="N97" s="196"/>
      <c r="O97" s="70"/>
      <c r="P97" s="70"/>
      <c r="Q97" s="70"/>
      <c r="R97" s="183"/>
    </row>
    <row r="98" spans="1:18" ht="12" customHeight="1" x14ac:dyDescent="0.2">
      <c r="A98" s="22"/>
      <c r="B98" s="67"/>
      <c r="D98" s="86"/>
      <c r="F98" s="27"/>
      <c r="G98" s="70"/>
      <c r="H98" s="70"/>
      <c r="I98" s="70"/>
      <c r="J98" s="70"/>
      <c r="L98" s="194"/>
      <c r="M98" s="195"/>
      <c r="N98" s="196"/>
      <c r="O98" s="70"/>
      <c r="P98" s="70"/>
      <c r="Q98" s="70"/>
      <c r="R98" s="183"/>
    </row>
    <row r="99" spans="1:18" ht="12" customHeight="1" x14ac:dyDescent="0.2">
      <c r="A99" s="22" t="s">
        <v>7</v>
      </c>
      <c r="C99" s="126" t="s">
        <v>104</v>
      </c>
      <c r="D99" s="127">
        <f>SUM(D7)</f>
        <v>4.4217000000000004</v>
      </c>
      <c r="E99" s="126"/>
      <c r="F99" s="128">
        <f>SUM(F7)</f>
        <v>45565</v>
      </c>
      <c r="G99" s="132">
        <v>127492.73</v>
      </c>
      <c r="H99" s="129">
        <f>SUM(G99)</f>
        <v>127492.73</v>
      </c>
      <c r="I99" s="129">
        <f>SUM(G99)</f>
        <v>127492.73</v>
      </c>
      <c r="J99" s="132">
        <v>1306.5999999999999</v>
      </c>
      <c r="K99" s="130">
        <f>SUM(J99+O99+P99+Q99)</f>
        <v>4255.37</v>
      </c>
      <c r="L99" s="194"/>
      <c r="M99" s="195"/>
      <c r="N99" s="196"/>
      <c r="O99" s="69">
        <v>725.49</v>
      </c>
      <c r="P99" s="69">
        <v>518.76</v>
      </c>
      <c r="Q99" s="69">
        <v>1704.52</v>
      </c>
      <c r="R99" s="72">
        <v>1306.5999999999999</v>
      </c>
    </row>
    <row r="100" spans="1:18" ht="12" customHeight="1" x14ac:dyDescent="0.2">
      <c r="C100" s="62" t="s">
        <v>122</v>
      </c>
      <c r="D100" s="86">
        <v>5.16</v>
      </c>
      <c r="F100" s="27">
        <f>SUM(F7)</f>
        <v>45565</v>
      </c>
      <c r="G100" s="69">
        <v>8630.59</v>
      </c>
      <c r="H100" s="68">
        <f>SUM(G100)</f>
        <v>8630.59</v>
      </c>
      <c r="I100" s="68">
        <f>SUM(G100)</f>
        <v>8630.59</v>
      </c>
      <c r="J100" s="69">
        <v>2061.69</v>
      </c>
      <c r="K100" s="74">
        <f>SUM(J100+O100+P100+Q100)</f>
        <v>2449.34</v>
      </c>
      <c r="L100" s="194"/>
      <c r="M100" s="195"/>
      <c r="N100" s="196"/>
      <c r="O100" s="69">
        <v>110.46</v>
      </c>
      <c r="P100" s="69">
        <v>109.75</v>
      </c>
      <c r="Q100" s="69">
        <v>167.44</v>
      </c>
      <c r="R100" s="72">
        <v>2061.69</v>
      </c>
    </row>
    <row r="101" spans="1:18" ht="12" customHeight="1" x14ac:dyDescent="0.2">
      <c r="C101" s="126" t="s">
        <v>179</v>
      </c>
      <c r="D101" s="127">
        <v>5.28</v>
      </c>
      <c r="E101" s="126"/>
      <c r="F101" s="128">
        <f>SUM(F7)</f>
        <v>45565</v>
      </c>
      <c r="G101" s="132">
        <v>436801.96</v>
      </c>
      <c r="H101" s="129">
        <f>SUM(G101)</f>
        <v>436801.96</v>
      </c>
      <c r="I101" s="129">
        <f>SUM(G101)</f>
        <v>436801.96</v>
      </c>
      <c r="J101" s="132">
        <v>3906.24</v>
      </c>
      <c r="K101" s="130">
        <f>SUM(J101+O101+P101+Q101)</f>
        <v>23293.87</v>
      </c>
      <c r="L101" s="194"/>
      <c r="M101" s="195"/>
      <c r="N101" s="196"/>
      <c r="O101" s="69">
        <v>7229.84</v>
      </c>
      <c r="P101" s="69">
        <v>6386.41</v>
      </c>
      <c r="Q101" s="69">
        <v>5771.38</v>
      </c>
      <c r="R101" s="72">
        <v>3906.24</v>
      </c>
    </row>
    <row r="102" spans="1:18" ht="12" customHeight="1" x14ac:dyDescent="0.2">
      <c r="C102" s="126" t="s">
        <v>157</v>
      </c>
      <c r="D102" s="127">
        <v>5.47</v>
      </c>
      <c r="E102" s="126"/>
      <c r="F102" s="128">
        <v>45646</v>
      </c>
      <c r="G102" s="132">
        <v>1500000</v>
      </c>
      <c r="H102" s="132">
        <v>1500000</v>
      </c>
      <c r="I102" s="132">
        <v>1500000</v>
      </c>
      <c r="J102" s="132">
        <v>20681.099999999999</v>
      </c>
      <c r="K102" s="130">
        <f>SUM(J102+O102+P102+Q102)</f>
        <v>35292.74</v>
      </c>
      <c r="L102" s="194"/>
      <c r="M102" s="195"/>
      <c r="N102" s="196"/>
      <c r="O102" s="76">
        <v>0</v>
      </c>
      <c r="P102" s="76">
        <v>0</v>
      </c>
      <c r="Q102" s="69">
        <v>14611.64</v>
      </c>
      <c r="R102" s="72">
        <v>20681.099999999999</v>
      </c>
    </row>
    <row r="103" spans="1:18" ht="12" customHeight="1" x14ac:dyDescent="0.2">
      <c r="A103" s="62"/>
      <c r="B103" s="67"/>
      <c r="C103" s="134" t="s">
        <v>157</v>
      </c>
      <c r="D103" s="135">
        <v>5.25</v>
      </c>
      <c r="E103" s="134"/>
      <c r="F103" s="136">
        <v>45408</v>
      </c>
      <c r="G103" s="207">
        <v>0</v>
      </c>
      <c r="H103" s="207">
        <v>0</v>
      </c>
      <c r="I103" s="207">
        <v>0</v>
      </c>
      <c r="J103" s="139">
        <v>0</v>
      </c>
      <c r="K103" s="168">
        <f>SUM(J103+O103+P103+Q103)</f>
        <v>44755.360000000001</v>
      </c>
      <c r="L103" s="235">
        <v>77674.179999999993</v>
      </c>
      <c r="M103" s="236" t="s">
        <v>226</v>
      </c>
      <c r="N103" s="237">
        <v>1500000</v>
      </c>
      <c r="O103" s="69">
        <v>19795.64</v>
      </c>
      <c r="P103" s="69">
        <v>19580.47</v>
      </c>
      <c r="Q103" s="69">
        <v>5379.25</v>
      </c>
      <c r="R103" s="72">
        <v>0</v>
      </c>
    </row>
    <row r="104" spans="1:18" ht="12" customHeight="1" x14ac:dyDescent="0.2">
      <c r="A104" s="62"/>
      <c r="B104" s="67"/>
      <c r="D104" s="175"/>
      <c r="E104" s="62"/>
      <c r="F104" s="178"/>
      <c r="G104" s="72"/>
      <c r="I104" s="72"/>
      <c r="J104" s="72"/>
      <c r="K104" s="75"/>
      <c r="L104" s="198"/>
      <c r="M104" s="198"/>
      <c r="N104" s="198"/>
      <c r="O104" s="180"/>
      <c r="P104" s="180"/>
    </row>
    <row r="105" spans="1:18" ht="12" customHeight="1" x14ac:dyDescent="0.2">
      <c r="A105" s="62"/>
      <c r="B105" s="67"/>
      <c r="D105" s="175"/>
      <c r="E105" s="62"/>
      <c r="F105" s="178"/>
      <c r="G105" s="72"/>
      <c r="I105" s="72"/>
      <c r="J105" s="72"/>
      <c r="K105" s="75"/>
      <c r="L105" s="198"/>
      <c r="M105" s="198"/>
      <c r="N105" s="198"/>
      <c r="O105" s="180"/>
      <c r="P105" s="180"/>
    </row>
    <row r="106" spans="1:18" ht="12" customHeight="1" x14ac:dyDescent="0.2">
      <c r="A106" s="62"/>
      <c r="B106" s="67"/>
      <c r="D106" s="175"/>
      <c r="E106" s="62"/>
      <c r="F106" s="178"/>
      <c r="G106" s="72"/>
      <c r="I106" s="72"/>
      <c r="J106" s="72"/>
      <c r="K106" s="75"/>
      <c r="L106" s="198"/>
      <c r="M106" s="198"/>
      <c r="N106" s="198"/>
      <c r="O106" s="180"/>
      <c r="P106" s="180"/>
    </row>
    <row r="107" spans="1:18" ht="12" customHeight="1" x14ac:dyDescent="0.2">
      <c r="A107" s="62"/>
      <c r="B107" s="67"/>
      <c r="D107" s="175"/>
      <c r="E107" s="62"/>
      <c r="F107" s="178"/>
      <c r="G107" s="72"/>
      <c r="I107" s="72"/>
      <c r="J107" s="72"/>
      <c r="K107" s="75"/>
      <c r="L107" s="198"/>
      <c r="M107" s="198"/>
      <c r="N107" s="198"/>
      <c r="O107" s="180"/>
      <c r="P107" s="180"/>
    </row>
    <row r="108" spans="1:18" ht="12" customHeight="1" x14ac:dyDescent="0.2">
      <c r="A108" s="62"/>
      <c r="B108" s="67"/>
      <c r="D108" s="175"/>
      <c r="E108" s="62"/>
      <c r="F108" s="178"/>
      <c r="G108" s="72"/>
      <c r="I108" s="72"/>
      <c r="J108" s="72"/>
      <c r="K108" s="75"/>
      <c r="L108" s="198"/>
      <c r="M108" s="198"/>
      <c r="N108" s="198"/>
      <c r="O108" s="180"/>
      <c r="P108" s="180"/>
    </row>
    <row r="109" spans="1:18" ht="12" customHeight="1" x14ac:dyDescent="0.2">
      <c r="A109" s="62"/>
      <c r="B109" s="67"/>
      <c r="D109" s="175"/>
      <c r="E109" s="62"/>
      <c r="F109" s="178"/>
      <c r="G109" s="72"/>
      <c r="I109" s="72"/>
      <c r="J109" s="72"/>
      <c r="K109" s="75"/>
      <c r="L109" s="198"/>
      <c r="M109" s="198"/>
      <c r="N109" s="198"/>
      <c r="O109" s="180"/>
      <c r="P109" s="180"/>
    </row>
    <row r="110" spans="1:18" ht="12" customHeight="1" x14ac:dyDescent="0.2">
      <c r="A110" s="62"/>
      <c r="B110" s="67"/>
      <c r="D110" s="175"/>
      <c r="E110" s="62"/>
      <c r="F110" s="178"/>
      <c r="G110" s="72"/>
      <c r="I110" s="72"/>
      <c r="J110" s="72"/>
      <c r="K110" s="75"/>
      <c r="L110" s="198"/>
      <c r="M110" s="198"/>
      <c r="N110" s="198"/>
      <c r="O110" s="180"/>
      <c r="P110" s="180"/>
    </row>
    <row r="111" spans="1:18" ht="12" customHeight="1" x14ac:dyDescent="0.2">
      <c r="A111" s="62"/>
      <c r="B111" s="67"/>
      <c r="D111" s="175"/>
      <c r="E111" s="62"/>
      <c r="F111" s="178"/>
      <c r="G111" s="72"/>
      <c r="I111" s="72"/>
      <c r="J111" s="72"/>
      <c r="K111" s="75"/>
      <c r="L111" s="198"/>
      <c r="M111" s="198"/>
      <c r="N111" s="198"/>
      <c r="O111" s="180"/>
      <c r="P111" s="180"/>
    </row>
    <row r="112" spans="1:18" ht="12" customHeight="1" x14ac:dyDescent="0.2">
      <c r="A112" s="62"/>
      <c r="B112" s="67"/>
      <c r="D112" s="175"/>
      <c r="E112" s="62"/>
      <c r="F112" s="178"/>
      <c r="G112" s="72"/>
      <c r="I112" s="72"/>
      <c r="J112" s="72"/>
      <c r="K112" s="75"/>
      <c r="L112" s="198"/>
      <c r="M112" s="198"/>
      <c r="N112" s="198"/>
      <c r="O112" s="180"/>
      <c r="P112" s="180"/>
    </row>
    <row r="113" spans="1:16" ht="12" customHeight="1" x14ac:dyDescent="0.2">
      <c r="A113" s="62"/>
      <c r="B113" s="67"/>
      <c r="D113" s="175"/>
      <c r="E113" s="62"/>
      <c r="F113" s="178"/>
      <c r="G113" s="72"/>
      <c r="I113" s="72"/>
      <c r="J113" s="72"/>
      <c r="K113" s="75"/>
      <c r="L113" s="198"/>
      <c r="M113" s="198"/>
      <c r="N113" s="198"/>
      <c r="O113" s="180"/>
      <c r="P113" s="180"/>
    </row>
    <row r="114" spans="1:16" ht="12" customHeight="1" x14ac:dyDescent="0.2">
      <c r="A114" s="62"/>
      <c r="B114" s="67"/>
      <c r="D114" s="175"/>
      <c r="E114" s="62"/>
      <c r="F114" s="178"/>
      <c r="G114" s="72"/>
      <c r="I114" s="72"/>
      <c r="J114" s="72"/>
      <c r="K114" s="75"/>
      <c r="L114" s="198"/>
      <c r="M114" s="198"/>
      <c r="N114" s="198"/>
      <c r="O114" s="180"/>
      <c r="P114" s="180"/>
    </row>
    <row r="115" spans="1:16" ht="12" customHeight="1" x14ac:dyDescent="0.2">
      <c r="A115" s="62"/>
      <c r="B115" s="67"/>
      <c r="D115" s="175"/>
      <c r="E115" s="62"/>
      <c r="F115" s="178"/>
      <c r="G115" s="72"/>
      <c r="I115" s="72"/>
      <c r="J115" s="72"/>
      <c r="K115" s="75"/>
      <c r="L115" s="198"/>
      <c r="M115" s="198"/>
      <c r="N115" s="198"/>
      <c r="O115" s="180"/>
      <c r="P115" s="180"/>
    </row>
    <row r="116" spans="1:16" ht="12" customHeight="1" x14ac:dyDescent="0.2">
      <c r="A116" s="62"/>
      <c r="B116" s="67"/>
      <c r="D116" s="175"/>
      <c r="E116" s="62"/>
      <c r="F116" s="178"/>
      <c r="G116" s="72"/>
      <c r="I116" s="72"/>
      <c r="J116" s="72"/>
      <c r="K116" s="75"/>
      <c r="L116" s="198"/>
      <c r="M116" s="198"/>
      <c r="N116" s="198"/>
      <c r="O116" s="180"/>
      <c r="P116" s="180"/>
    </row>
    <row r="117" spans="1:16" ht="12" customHeight="1" x14ac:dyDescent="0.2">
      <c r="A117" s="62"/>
      <c r="B117" s="67"/>
      <c r="D117" s="175"/>
      <c r="E117" s="62"/>
      <c r="F117" s="178"/>
      <c r="G117" s="72"/>
      <c r="I117" s="72"/>
      <c r="J117" s="72"/>
      <c r="K117" s="75"/>
      <c r="L117" s="198"/>
      <c r="M117" s="198"/>
      <c r="N117" s="198"/>
      <c r="O117" s="180"/>
      <c r="P117" s="180"/>
    </row>
    <row r="118" spans="1:16" ht="12" customHeight="1" x14ac:dyDescent="0.2">
      <c r="A118" s="62"/>
      <c r="B118" s="67"/>
      <c r="D118" s="175"/>
      <c r="E118" s="62"/>
      <c r="F118" s="178"/>
      <c r="G118" s="72"/>
      <c r="I118" s="72"/>
      <c r="J118" s="72"/>
      <c r="K118" s="75"/>
      <c r="L118" s="198"/>
      <c r="M118" s="198"/>
      <c r="N118" s="198"/>
      <c r="O118" s="180"/>
      <c r="P118" s="180"/>
    </row>
    <row r="119" spans="1:16" ht="12" customHeight="1" x14ac:dyDescent="0.2">
      <c r="A119" s="62"/>
      <c r="B119" s="67"/>
      <c r="D119" s="175"/>
      <c r="E119" s="62"/>
      <c r="F119" s="178"/>
      <c r="G119" s="72"/>
      <c r="I119" s="72"/>
      <c r="J119" s="72"/>
      <c r="K119" s="75"/>
      <c r="L119" s="198"/>
      <c r="M119" s="198"/>
      <c r="N119" s="198"/>
      <c r="O119" s="180"/>
      <c r="P119" s="180"/>
    </row>
    <row r="120" spans="1:16" ht="12" customHeight="1" x14ac:dyDescent="0.2">
      <c r="A120" s="62"/>
      <c r="B120" s="67"/>
      <c r="D120" s="175"/>
      <c r="E120" s="62"/>
      <c r="F120" s="178"/>
      <c r="G120" s="72"/>
      <c r="I120" s="72"/>
      <c r="J120" s="72"/>
      <c r="K120" s="75"/>
      <c r="L120" s="198"/>
      <c r="M120" s="198"/>
      <c r="N120" s="198"/>
      <c r="O120" s="180"/>
      <c r="P120" s="180"/>
    </row>
    <row r="121" spans="1:16" ht="12" customHeight="1" x14ac:dyDescent="0.2">
      <c r="A121" s="62"/>
      <c r="B121" s="67"/>
      <c r="D121" s="175"/>
      <c r="E121" s="62"/>
      <c r="F121" s="178"/>
      <c r="G121" s="72"/>
      <c r="I121" s="72"/>
      <c r="J121" s="72"/>
      <c r="K121" s="75"/>
      <c r="L121" s="198"/>
      <c r="M121" s="198"/>
      <c r="N121" s="198"/>
      <c r="O121" s="180"/>
      <c r="P121" s="180"/>
    </row>
    <row r="122" spans="1:16" ht="12" customHeight="1" x14ac:dyDescent="0.2">
      <c r="A122" s="62"/>
      <c r="B122" s="67"/>
      <c r="D122" s="175"/>
      <c r="E122" s="62"/>
      <c r="F122" s="178"/>
      <c r="G122" s="72"/>
      <c r="I122" s="72"/>
      <c r="J122" s="72"/>
      <c r="K122" s="75"/>
      <c r="L122" s="198"/>
      <c r="M122" s="198"/>
      <c r="N122" s="198"/>
      <c r="O122" s="180"/>
      <c r="P122" s="180"/>
    </row>
    <row r="123" spans="1:16" ht="12" customHeight="1" x14ac:dyDescent="0.2">
      <c r="A123" s="62"/>
      <c r="B123" s="67"/>
      <c r="D123" s="175"/>
      <c r="E123" s="62"/>
      <c r="F123" s="178"/>
      <c r="G123" s="72"/>
      <c r="I123" s="72"/>
      <c r="J123" s="72"/>
      <c r="K123" s="75"/>
      <c r="L123" s="198"/>
      <c r="M123" s="198"/>
      <c r="N123" s="198"/>
      <c r="O123" s="180"/>
      <c r="P123" s="180"/>
    </row>
    <row r="124" spans="1:16" ht="12" customHeight="1" x14ac:dyDescent="0.2">
      <c r="A124" s="62"/>
      <c r="B124" s="67"/>
      <c r="D124" s="175"/>
      <c r="E124" s="62"/>
      <c r="F124" s="178"/>
      <c r="G124" s="72"/>
      <c r="I124" s="72"/>
      <c r="J124" s="72"/>
      <c r="K124" s="75"/>
      <c r="L124" s="198"/>
      <c r="M124" s="198"/>
      <c r="N124" s="198"/>
      <c r="O124" s="180"/>
      <c r="P124" s="180"/>
    </row>
    <row r="125" spans="1:16" ht="12" customHeight="1" x14ac:dyDescent="0.2">
      <c r="A125" s="62"/>
      <c r="B125" s="67"/>
      <c r="D125" s="175"/>
      <c r="E125" s="62"/>
      <c r="F125" s="178"/>
      <c r="G125" s="72"/>
      <c r="I125" s="72"/>
      <c r="J125" s="72"/>
      <c r="K125" s="75"/>
      <c r="L125" s="198"/>
      <c r="M125" s="198"/>
      <c r="N125" s="198"/>
      <c r="O125" s="180"/>
      <c r="P125" s="180"/>
    </row>
    <row r="126" spans="1:16" ht="12" customHeight="1" x14ac:dyDescent="0.2">
      <c r="A126" s="62"/>
      <c r="B126" s="67"/>
      <c r="D126" s="175"/>
      <c r="E126" s="62"/>
      <c r="F126" s="178"/>
      <c r="G126" s="72"/>
      <c r="I126" s="72"/>
      <c r="J126" s="72"/>
      <c r="K126" s="75"/>
      <c r="L126" s="198"/>
      <c r="M126" s="198"/>
      <c r="N126" s="198"/>
      <c r="O126" s="180"/>
      <c r="P126" s="180"/>
    </row>
    <row r="127" spans="1:16" ht="12" customHeight="1" x14ac:dyDescent="0.2">
      <c r="A127" s="62"/>
      <c r="B127" s="67"/>
      <c r="D127" s="175"/>
      <c r="E127" s="62"/>
      <c r="F127" s="178"/>
      <c r="G127" s="72"/>
      <c r="I127" s="72"/>
      <c r="J127" s="72"/>
      <c r="K127" s="75"/>
      <c r="L127" s="198"/>
      <c r="M127" s="198"/>
      <c r="N127" s="198"/>
      <c r="O127" s="180"/>
      <c r="P127" s="180"/>
    </row>
    <row r="128" spans="1:16" ht="12" customHeight="1" x14ac:dyDescent="0.2">
      <c r="A128" s="62"/>
      <c r="B128" s="67"/>
      <c r="D128" s="175"/>
      <c r="E128" s="62"/>
      <c r="F128" s="178"/>
      <c r="G128" s="72"/>
      <c r="I128" s="72"/>
      <c r="J128" s="72"/>
      <c r="K128" s="75"/>
      <c r="L128" s="198"/>
      <c r="M128" s="198"/>
      <c r="N128" s="198"/>
      <c r="O128" s="180"/>
      <c r="P128" s="180"/>
    </row>
    <row r="129" spans="1:18" s="22" customFormat="1" ht="10.9" customHeight="1" x14ac:dyDescent="0.2">
      <c r="B129" s="121"/>
      <c r="C129" s="60"/>
      <c r="D129" s="122"/>
      <c r="F129" s="23"/>
      <c r="G129" s="58"/>
      <c r="H129" s="109"/>
      <c r="I129" s="109"/>
      <c r="J129" s="88"/>
      <c r="K129" s="111"/>
      <c r="L129" s="200"/>
      <c r="M129" s="200"/>
      <c r="N129" s="200"/>
      <c r="O129" s="88"/>
      <c r="P129" s="88"/>
      <c r="Q129" s="88"/>
    </row>
    <row r="130" spans="1:18" s="22" customFormat="1" ht="11.25" customHeight="1" x14ac:dyDescent="0.2">
      <c r="B130" s="121"/>
      <c r="C130" s="60"/>
      <c r="D130" s="122"/>
      <c r="F130" s="23"/>
      <c r="G130" s="58"/>
      <c r="H130" s="109"/>
      <c r="I130" s="109"/>
      <c r="J130" s="88"/>
      <c r="K130" s="111"/>
      <c r="L130" s="200"/>
      <c r="M130" s="200"/>
      <c r="N130" s="200"/>
      <c r="O130" s="88"/>
      <c r="P130" s="88"/>
      <c r="Q130" s="88"/>
    </row>
    <row r="131" spans="1:18" s="22" customFormat="1" ht="11.25" customHeight="1" x14ac:dyDescent="0.2">
      <c r="A131" s="22" t="s">
        <v>14</v>
      </c>
      <c r="B131" s="54"/>
      <c r="C131" s="60" t="s">
        <v>112</v>
      </c>
      <c r="D131" s="124"/>
      <c r="F131" s="37"/>
      <c r="G131" s="99">
        <f>SUM(G132:G165)</f>
        <v>11028444.65</v>
      </c>
      <c r="H131" s="99">
        <f>SUM(H132:H165)</f>
        <v>11028444.65</v>
      </c>
      <c r="I131" s="99">
        <f>SUM(I132:I165)</f>
        <v>11028444.65</v>
      </c>
      <c r="J131" s="99">
        <f>SUM(J132:J165)</f>
        <v>97110.05</v>
      </c>
      <c r="K131" s="101">
        <f>SUM(J131+O131+P131+Q131)</f>
        <v>97110.05</v>
      </c>
      <c r="L131" s="228"/>
      <c r="M131" s="228"/>
      <c r="N131" s="228"/>
      <c r="O131" s="100"/>
      <c r="P131" s="100"/>
      <c r="Q131" s="100"/>
      <c r="R131" s="100"/>
    </row>
    <row r="132" spans="1:18" s="22" customFormat="1" ht="11.25" customHeight="1" x14ac:dyDescent="0.2">
      <c r="A132" s="40"/>
      <c r="B132" s="153"/>
      <c r="C132" s="144" t="s">
        <v>261</v>
      </c>
      <c r="D132" s="145">
        <f>SUM(D7)</f>
        <v>4.4217000000000004</v>
      </c>
      <c r="E132" s="146"/>
      <c r="F132" s="147">
        <f>SUM(F7)</f>
        <v>45565</v>
      </c>
      <c r="G132" s="148">
        <v>2829739.46</v>
      </c>
      <c r="H132" s="172">
        <f>SUM(G132)</f>
        <v>2829739.46</v>
      </c>
      <c r="I132" s="149">
        <f t="shared" ref="I132:I140" si="11">SUM(G132)</f>
        <v>2829739.46</v>
      </c>
      <c r="J132" s="148">
        <v>19641.150000000001</v>
      </c>
      <c r="K132" s="150">
        <f>SUM(J132+O132+P132+Q132)</f>
        <v>69113.070000000007</v>
      </c>
      <c r="L132" s="198"/>
      <c r="M132" s="198"/>
      <c r="N132" s="198"/>
      <c r="O132" s="31">
        <v>15252.22</v>
      </c>
      <c r="P132" s="31">
        <v>14887.11</v>
      </c>
      <c r="Q132" s="31">
        <v>19332.59</v>
      </c>
      <c r="R132" s="220">
        <v>19641.150000000001</v>
      </c>
    </row>
    <row r="133" spans="1:18" s="22" customFormat="1" ht="11.25" customHeight="1" x14ac:dyDescent="0.2">
      <c r="A133" s="79" t="s">
        <v>30</v>
      </c>
      <c r="B133" s="54"/>
      <c r="C133" s="78" t="s">
        <v>31</v>
      </c>
      <c r="D133" s="86">
        <f>SUM(D7)</f>
        <v>4.4217000000000004</v>
      </c>
      <c r="E133" s="80"/>
      <c r="F133" s="27">
        <f>SUM(F132)</f>
        <v>45565</v>
      </c>
      <c r="G133" s="31">
        <v>141373.19</v>
      </c>
      <c r="H133" s="68">
        <f t="shared" ref="H133:H140" si="12">SUM(G133)</f>
        <v>141373.19</v>
      </c>
      <c r="I133" s="68">
        <f t="shared" si="11"/>
        <v>141373.19</v>
      </c>
      <c r="J133" s="31">
        <v>1120.32</v>
      </c>
      <c r="K133" s="75">
        <f>SUM(J133+O133+P133+Q133)</f>
        <v>4525.21</v>
      </c>
      <c r="L133" s="198"/>
      <c r="M133" s="198"/>
      <c r="N133" s="198"/>
      <c r="O133" s="31">
        <v>1102.95</v>
      </c>
      <c r="P133" s="31">
        <v>1140.76</v>
      </c>
      <c r="Q133" s="31">
        <v>1161.18</v>
      </c>
      <c r="R133" s="220">
        <v>1120.32</v>
      </c>
    </row>
    <row r="134" spans="1:18" s="22" customFormat="1" ht="11.25" customHeight="1" x14ac:dyDescent="0.2">
      <c r="A134" s="218" t="s">
        <v>260</v>
      </c>
      <c r="B134" s="153"/>
      <c r="C134" s="144" t="s">
        <v>103</v>
      </c>
      <c r="D134" s="145">
        <v>4.4219999999999997</v>
      </c>
      <c r="E134" s="151"/>
      <c r="F134" s="147">
        <f>SUM(F132)</f>
        <v>45565</v>
      </c>
      <c r="G134" s="152">
        <v>0</v>
      </c>
      <c r="H134" s="149">
        <f t="shared" si="12"/>
        <v>0</v>
      </c>
      <c r="I134" s="149">
        <f t="shared" si="11"/>
        <v>0</v>
      </c>
      <c r="J134" s="148">
        <v>0</v>
      </c>
      <c r="K134" s="150">
        <f>SUM(J134+O134+P134+Q134)</f>
        <v>160.70999999999998</v>
      </c>
      <c r="L134" s="198"/>
      <c r="M134" s="198"/>
      <c r="N134" s="198"/>
      <c r="O134" s="31">
        <v>96.05</v>
      </c>
      <c r="P134" s="31">
        <v>64.66</v>
      </c>
      <c r="Q134" s="31">
        <v>0</v>
      </c>
      <c r="R134" s="220">
        <v>0</v>
      </c>
    </row>
    <row r="135" spans="1:18" s="22" customFormat="1" ht="11.25" customHeight="1" x14ac:dyDescent="0.2">
      <c r="A135" s="40"/>
      <c r="B135" s="54"/>
      <c r="C135" s="78" t="s">
        <v>110</v>
      </c>
      <c r="D135" s="86">
        <v>4.4219999999999997</v>
      </c>
      <c r="E135" s="80"/>
      <c r="F135" s="27">
        <f>SUM(F132)</f>
        <v>45565</v>
      </c>
      <c r="G135" s="31">
        <v>21856.5</v>
      </c>
      <c r="H135" s="68">
        <f t="shared" si="12"/>
        <v>21856.5</v>
      </c>
      <c r="I135" s="68">
        <f t="shared" si="11"/>
        <v>21856.5</v>
      </c>
      <c r="J135" s="31" t="s">
        <v>147</v>
      </c>
      <c r="K135" s="31" t="s">
        <v>86</v>
      </c>
      <c r="L135" s="227"/>
      <c r="M135" s="227"/>
      <c r="N135" s="227"/>
      <c r="O135" s="31">
        <v>0</v>
      </c>
      <c r="P135" s="31">
        <v>0</v>
      </c>
      <c r="Q135" s="31">
        <v>0</v>
      </c>
      <c r="R135" s="220">
        <v>0</v>
      </c>
    </row>
    <row r="136" spans="1:18" s="22" customFormat="1" ht="11.25" customHeight="1" x14ac:dyDescent="0.2">
      <c r="A136" s="26"/>
      <c r="B136" s="153"/>
      <c r="C136" s="144" t="s">
        <v>87</v>
      </c>
      <c r="D136" s="145">
        <v>4.4219999999999997</v>
      </c>
      <c r="E136" s="151"/>
      <c r="F136" s="147">
        <f>SUM(F132)</f>
        <v>45565</v>
      </c>
      <c r="G136" s="152">
        <v>436741.99</v>
      </c>
      <c r="H136" s="149">
        <f t="shared" si="12"/>
        <v>436741.99</v>
      </c>
      <c r="I136" s="149">
        <f t="shared" si="11"/>
        <v>436741.99</v>
      </c>
      <c r="J136" s="148">
        <v>3746.27</v>
      </c>
      <c r="K136" s="150">
        <f>SUM(J136+O136+P136+Q136)</f>
        <v>16598.5</v>
      </c>
      <c r="L136" s="198"/>
      <c r="M136" s="198"/>
      <c r="N136" s="198"/>
      <c r="O136" s="31">
        <v>4291.0600000000004</v>
      </c>
      <c r="P136" s="31">
        <v>4319.62</v>
      </c>
      <c r="Q136" s="31">
        <v>4241.55</v>
      </c>
      <c r="R136" s="220">
        <v>3746.27</v>
      </c>
    </row>
    <row r="137" spans="1:18" s="22" customFormat="1" ht="11.25" customHeight="1" x14ac:dyDescent="0.2">
      <c r="A137" s="40"/>
      <c r="B137" s="54"/>
      <c r="C137" s="78" t="s">
        <v>32</v>
      </c>
      <c r="D137" s="86">
        <v>4.4219999999999997</v>
      </c>
      <c r="E137" s="80"/>
      <c r="F137" s="27">
        <f>SUM(F132)</f>
        <v>45565</v>
      </c>
      <c r="G137" s="81">
        <v>656142.69999999995</v>
      </c>
      <c r="H137" s="68">
        <f t="shared" si="12"/>
        <v>656142.69999999995</v>
      </c>
      <c r="I137" s="68">
        <f t="shared" si="11"/>
        <v>656142.69999999995</v>
      </c>
      <c r="J137" s="31">
        <v>3623.66</v>
      </c>
      <c r="K137" s="75">
        <f>SUM(J137+O137+P137+Q137)</f>
        <v>10238.019999999999</v>
      </c>
      <c r="L137" s="198"/>
      <c r="M137" s="198"/>
      <c r="N137" s="198"/>
      <c r="O137" s="31">
        <v>2284.9899999999998</v>
      </c>
      <c r="P137" s="31">
        <v>2215.15</v>
      </c>
      <c r="Q137" s="31">
        <v>2114.2199999999998</v>
      </c>
      <c r="R137" s="220">
        <v>3623.66</v>
      </c>
    </row>
    <row r="138" spans="1:18" s="22" customFormat="1" ht="11.25" customHeight="1" x14ac:dyDescent="0.2">
      <c r="A138" s="40"/>
      <c r="B138" s="153"/>
      <c r="C138" s="144" t="s">
        <v>136</v>
      </c>
      <c r="D138" s="145">
        <v>4.4219999999999997</v>
      </c>
      <c r="E138" s="151"/>
      <c r="F138" s="147">
        <f>SUM(F132)</f>
        <v>45565</v>
      </c>
      <c r="G138" s="152">
        <v>207253.52</v>
      </c>
      <c r="H138" s="149">
        <f t="shared" si="12"/>
        <v>207253.52</v>
      </c>
      <c r="I138" s="149">
        <f t="shared" si="11"/>
        <v>207253.52</v>
      </c>
      <c r="J138" s="148" t="s">
        <v>147</v>
      </c>
      <c r="K138" s="148" t="s">
        <v>86</v>
      </c>
      <c r="L138" s="227"/>
      <c r="M138" s="227"/>
      <c r="N138" s="227"/>
      <c r="O138" s="31">
        <v>0</v>
      </c>
      <c r="P138" s="31">
        <v>0</v>
      </c>
      <c r="Q138" s="31">
        <v>0</v>
      </c>
      <c r="R138" s="220">
        <v>0</v>
      </c>
    </row>
    <row r="139" spans="1:18" s="22" customFormat="1" ht="11.25" customHeight="1" x14ac:dyDescent="0.2">
      <c r="A139" s="40"/>
      <c r="B139" s="54"/>
      <c r="C139" s="38" t="s">
        <v>137</v>
      </c>
      <c r="D139" s="86">
        <v>4.4219999999999997</v>
      </c>
      <c r="E139" s="29"/>
      <c r="F139" s="27">
        <f>SUM(F132)</f>
        <v>45565</v>
      </c>
      <c r="G139" s="19">
        <v>641937.76</v>
      </c>
      <c r="H139" s="68">
        <f t="shared" si="12"/>
        <v>641937.76</v>
      </c>
      <c r="I139" s="68">
        <f t="shared" si="11"/>
        <v>641937.76</v>
      </c>
      <c r="J139" s="31" t="s">
        <v>147</v>
      </c>
      <c r="K139" s="31" t="s">
        <v>86</v>
      </c>
      <c r="L139" s="227"/>
      <c r="M139" s="227"/>
      <c r="N139" s="227"/>
      <c r="O139" s="31">
        <v>0</v>
      </c>
      <c r="P139" s="31">
        <v>0</v>
      </c>
      <c r="Q139" s="31">
        <v>0</v>
      </c>
      <c r="R139" s="220">
        <v>0</v>
      </c>
    </row>
    <row r="140" spans="1:18" s="22" customFormat="1" ht="11.25" customHeight="1" x14ac:dyDescent="0.2">
      <c r="A140" s="40"/>
      <c r="B140" s="153"/>
      <c r="C140" s="144" t="s">
        <v>138</v>
      </c>
      <c r="D140" s="145">
        <v>4.4219999999999997</v>
      </c>
      <c r="E140" s="151"/>
      <c r="F140" s="147">
        <f>SUM(F132)</f>
        <v>45565</v>
      </c>
      <c r="G140" s="152">
        <v>125</v>
      </c>
      <c r="H140" s="149">
        <f t="shared" si="12"/>
        <v>125</v>
      </c>
      <c r="I140" s="149">
        <f t="shared" si="11"/>
        <v>125</v>
      </c>
      <c r="J140" s="148" t="s">
        <v>147</v>
      </c>
      <c r="K140" s="148" t="s">
        <v>86</v>
      </c>
      <c r="L140" s="227"/>
      <c r="M140" s="227"/>
      <c r="N140" s="227"/>
      <c r="O140" s="31">
        <v>0</v>
      </c>
      <c r="P140" s="31">
        <v>0</v>
      </c>
      <c r="Q140" s="31">
        <v>0</v>
      </c>
      <c r="R140" s="220">
        <v>0</v>
      </c>
    </row>
    <row r="141" spans="1:18" s="22" customFormat="1" ht="11.25" customHeight="1" x14ac:dyDescent="0.2">
      <c r="A141" s="40"/>
      <c r="B141" s="54"/>
      <c r="C141" s="78" t="s">
        <v>140</v>
      </c>
      <c r="D141" s="86">
        <v>4.4219999999999997</v>
      </c>
      <c r="E141" s="80"/>
      <c r="F141" s="27">
        <f>SUM(F132)</f>
        <v>45565</v>
      </c>
      <c r="G141" s="19">
        <v>17869.740000000002</v>
      </c>
      <c r="H141" s="68">
        <f>SUM(G141)</f>
        <v>17869.740000000002</v>
      </c>
      <c r="I141" s="68">
        <f>SUM(G141)</f>
        <v>17869.740000000002</v>
      </c>
      <c r="J141" s="31" t="s">
        <v>147</v>
      </c>
      <c r="K141" s="31" t="s">
        <v>86</v>
      </c>
      <c r="L141" s="227"/>
      <c r="M141" s="227"/>
      <c r="N141" s="227"/>
      <c r="O141" s="31">
        <v>0</v>
      </c>
      <c r="P141" s="31">
        <v>0</v>
      </c>
      <c r="Q141" s="31">
        <v>0</v>
      </c>
      <c r="R141" s="220">
        <v>0</v>
      </c>
    </row>
    <row r="142" spans="1:18" s="22" customFormat="1" ht="11.25" customHeight="1" x14ac:dyDescent="0.2">
      <c r="A142" s="40"/>
      <c r="B142" s="153"/>
      <c r="C142" s="144" t="s">
        <v>139</v>
      </c>
      <c r="D142" s="145">
        <v>4.4219999999999997</v>
      </c>
      <c r="E142" s="151"/>
      <c r="F142" s="147">
        <f>SUM(F132)</f>
        <v>45565</v>
      </c>
      <c r="G142" s="152">
        <v>7128.81</v>
      </c>
      <c r="H142" s="149">
        <f>SUM(G142)</f>
        <v>7128.81</v>
      </c>
      <c r="I142" s="149">
        <f>SUM(G142)</f>
        <v>7128.81</v>
      </c>
      <c r="J142" s="148" t="s">
        <v>147</v>
      </c>
      <c r="K142" s="148" t="s">
        <v>86</v>
      </c>
      <c r="L142" s="227"/>
      <c r="M142" s="227"/>
      <c r="N142" s="227"/>
      <c r="O142" s="31">
        <v>0</v>
      </c>
      <c r="P142" s="31">
        <v>0</v>
      </c>
      <c r="Q142" s="31">
        <v>0</v>
      </c>
      <c r="R142" s="220">
        <v>0</v>
      </c>
    </row>
    <row r="143" spans="1:18" s="22" customFormat="1" ht="11.25" customHeight="1" x14ac:dyDescent="0.2">
      <c r="A143" s="40"/>
      <c r="B143" s="54"/>
      <c r="C143" s="78" t="s">
        <v>141</v>
      </c>
      <c r="D143" s="86">
        <v>4.4219999999999997</v>
      </c>
      <c r="E143" s="80"/>
      <c r="F143" s="27">
        <f>SUM(F132)</f>
        <v>45565</v>
      </c>
      <c r="G143" s="19">
        <v>0</v>
      </c>
      <c r="H143" s="19">
        <v>0</v>
      </c>
      <c r="I143" s="19">
        <v>0</v>
      </c>
      <c r="J143" s="31" t="s">
        <v>147</v>
      </c>
      <c r="K143" s="31" t="s">
        <v>86</v>
      </c>
      <c r="L143" s="227"/>
      <c r="M143" s="227"/>
      <c r="N143" s="227"/>
      <c r="O143" s="31">
        <v>0</v>
      </c>
      <c r="P143" s="31">
        <v>0</v>
      </c>
      <c r="Q143" s="31">
        <v>0</v>
      </c>
      <c r="R143" s="220">
        <v>0</v>
      </c>
    </row>
    <row r="144" spans="1:18" s="22" customFormat="1" ht="11.25" customHeight="1" x14ac:dyDescent="0.2">
      <c r="A144" s="40"/>
      <c r="B144" s="153"/>
      <c r="C144" s="144" t="s">
        <v>142</v>
      </c>
      <c r="D144" s="145">
        <v>4.4219999999999997</v>
      </c>
      <c r="E144" s="151"/>
      <c r="F144" s="147">
        <f>SUM(F132)</f>
        <v>45565</v>
      </c>
      <c r="G144" s="152">
        <v>49737.37</v>
      </c>
      <c r="H144" s="149">
        <f t="shared" ref="H144:H155" si="13">SUM(G144)</f>
        <v>49737.37</v>
      </c>
      <c r="I144" s="149">
        <f t="shared" ref="I144:I155" si="14">SUM(G144)</f>
        <v>49737.37</v>
      </c>
      <c r="J144" s="148" t="s">
        <v>147</v>
      </c>
      <c r="K144" s="148" t="s">
        <v>86</v>
      </c>
      <c r="L144" s="227"/>
      <c r="M144" s="227"/>
      <c r="N144" s="227"/>
      <c r="O144" s="31">
        <v>0</v>
      </c>
      <c r="P144" s="31">
        <v>0</v>
      </c>
      <c r="Q144" s="31">
        <v>0</v>
      </c>
      <c r="R144" s="220">
        <v>0</v>
      </c>
    </row>
    <row r="145" spans="1:18" s="22" customFormat="1" ht="11.25" customHeight="1" x14ac:dyDescent="0.2">
      <c r="A145" s="40"/>
      <c r="B145" s="54"/>
      <c r="C145" s="78" t="s">
        <v>143</v>
      </c>
      <c r="D145" s="86">
        <v>4.4219999999999997</v>
      </c>
      <c r="E145" s="80"/>
      <c r="F145" s="27">
        <f>SUM(F132)</f>
        <v>45565</v>
      </c>
      <c r="G145" s="19">
        <v>860445.36</v>
      </c>
      <c r="H145" s="68">
        <f t="shared" si="13"/>
        <v>860445.36</v>
      </c>
      <c r="I145" s="68">
        <f t="shared" si="14"/>
        <v>860445.36</v>
      </c>
      <c r="J145" s="31" t="s">
        <v>147</v>
      </c>
      <c r="K145" s="31" t="s">
        <v>86</v>
      </c>
      <c r="L145" s="227"/>
      <c r="M145" s="227"/>
      <c r="N145" s="227"/>
      <c r="O145" s="31">
        <v>0</v>
      </c>
      <c r="P145" s="31">
        <v>0</v>
      </c>
      <c r="Q145" s="31">
        <v>0</v>
      </c>
      <c r="R145" s="220">
        <v>0</v>
      </c>
    </row>
    <row r="146" spans="1:18" s="22" customFormat="1" ht="11.25" customHeight="1" x14ac:dyDescent="0.2">
      <c r="A146" s="40"/>
      <c r="B146" s="153"/>
      <c r="C146" s="144" t="s">
        <v>192</v>
      </c>
      <c r="D146" s="145">
        <v>4.4219999999999997</v>
      </c>
      <c r="E146" s="151"/>
      <c r="F146" s="147">
        <f>SUM(F132)</f>
        <v>45565</v>
      </c>
      <c r="G146" s="152">
        <v>13924.26</v>
      </c>
      <c r="H146" s="149">
        <f t="shared" si="13"/>
        <v>13924.26</v>
      </c>
      <c r="I146" s="149">
        <f t="shared" si="14"/>
        <v>13924.26</v>
      </c>
      <c r="J146" s="148">
        <v>0</v>
      </c>
      <c r="K146" s="150">
        <f>SUM(J146+O146+P146+Q146)</f>
        <v>0</v>
      </c>
      <c r="L146" s="198"/>
      <c r="M146" s="198"/>
      <c r="N146" s="198"/>
      <c r="O146" s="31">
        <v>0</v>
      </c>
      <c r="P146" s="31">
        <v>0</v>
      </c>
      <c r="Q146" s="31">
        <v>0</v>
      </c>
      <c r="R146" s="220">
        <v>0</v>
      </c>
    </row>
    <row r="147" spans="1:18" s="22" customFormat="1" ht="11.25" customHeight="1" x14ac:dyDescent="0.2">
      <c r="A147" s="79"/>
      <c r="B147" s="87"/>
      <c r="C147" s="38" t="s">
        <v>33</v>
      </c>
      <c r="D147" s="86">
        <v>4.4219999999999997</v>
      </c>
      <c r="E147" s="29"/>
      <c r="F147" s="27">
        <f>SUM(F132)</f>
        <v>45565</v>
      </c>
      <c r="G147" s="19">
        <v>297527.83</v>
      </c>
      <c r="H147" s="68">
        <f t="shared" si="13"/>
        <v>297527.83</v>
      </c>
      <c r="I147" s="68">
        <f t="shared" si="14"/>
        <v>297527.83</v>
      </c>
      <c r="J147" s="31">
        <v>4255.6000000000004</v>
      </c>
      <c r="K147" s="74">
        <f>SUM(J147+O147+P147+Q147)</f>
        <v>16277.210000000001</v>
      </c>
      <c r="L147" s="198"/>
      <c r="M147" s="198"/>
      <c r="N147" s="198"/>
      <c r="O147" s="31">
        <v>3700.99</v>
      </c>
      <c r="P147" s="31">
        <v>4232.2</v>
      </c>
      <c r="Q147" s="31">
        <v>4088.42</v>
      </c>
      <c r="R147" s="220">
        <v>4255.6000000000004</v>
      </c>
    </row>
    <row r="148" spans="1:18" s="22" customFormat="1" ht="11.25" customHeight="1" x14ac:dyDescent="0.2">
      <c r="A148" s="79"/>
      <c r="B148" s="153"/>
      <c r="C148" s="144" t="s">
        <v>115</v>
      </c>
      <c r="D148" s="145">
        <v>4.4219999999999997</v>
      </c>
      <c r="E148" s="151"/>
      <c r="F148" s="147">
        <f>SUM(F132)</f>
        <v>45565</v>
      </c>
      <c r="G148" s="152">
        <v>76130.75</v>
      </c>
      <c r="H148" s="149">
        <f t="shared" si="13"/>
        <v>76130.75</v>
      </c>
      <c r="I148" s="149">
        <f t="shared" si="14"/>
        <v>76130.75</v>
      </c>
      <c r="J148" s="148">
        <v>758.56</v>
      </c>
      <c r="K148" s="150">
        <f>SUM(J148+O148+P148+Q148)</f>
        <v>2712.93</v>
      </c>
      <c r="L148" s="198"/>
      <c r="M148" s="198"/>
      <c r="N148" s="198"/>
      <c r="O148" s="31">
        <v>642.62</v>
      </c>
      <c r="P148" s="31">
        <v>658.65</v>
      </c>
      <c r="Q148" s="31">
        <v>653.1</v>
      </c>
      <c r="R148" s="220">
        <v>758.56</v>
      </c>
    </row>
    <row r="149" spans="1:18" s="22" customFormat="1" ht="11.25" customHeight="1" x14ac:dyDescent="0.2">
      <c r="A149" s="79"/>
      <c r="B149" s="87"/>
      <c r="C149" s="38" t="s">
        <v>144</v>
      </c>
      <c r="D149" s="86">
        <v>4.4219999999999997</v>
      </c>
      <c r="E149" s="80"/>
      <c r="F149" s="27">
        <f>SUM(F132)</f>
        <v>45565</v>
      </c>
      <c r="G149" s="103">
        <v>28159.82</v>
      </c>
      <c r="H149" s="68">
        <f t="shared" si="13"/>
        <v>28159.82</v>
      </c>
      <c r="I149" s="68">
        <f t="shared" si="14"/>
        <v>28159.82</v>
      </c>
      <c r="J149" s="31" t="s">
        <v>147</v>
      </c>
      <c r="K149" s="31" t="s">
        <v>86</v>
      </c>
      <c r="L149" s="227"/>
      <c r="M149" s="227"/>
      <c r="N149" s="227"/>
      <c r="O149" s="31">
        <v>0</v>
      </c>
      <c r="P149" s="31">
        <v>0</v>
      </c>
      <c r="Q149" s="31">
        <v>0</v>
      </c>
      <c r="R149" s="220">
        <v>0</v>
      </c>
    </row>
    <row r="150" spans="1:18" s="22" customFormat="1" ht="11.25" customHeight="1" x14ac:dyDescent="0.2">
      <c r="A150" s="40"/>
      <c r="B150" s="153"/>
      <c r="C150" s="144" t="s">
        <v>34</v>
      </c>
      <c r="D150" s="145">
        <v>4.4219999999999997</v>
      </c>
      <c r="E150" s="151"/>
      <c r="F150" s="147">
        <f>SUM(F132)</f>
        <v>45565</v>
      </c>
      <c r="G150" s="152">
        <v>320274.53000000003</v>
      </c>
      <c r="H150" s="149">
        <f t="shared" si="13"/>
        <v>320274.53000000003</v>
      </c>
      <c r="I150" s="149">
        <f t="shared" si="14"/>
        <v>320274.53000000003</v>
      </c>
      <c r="J150" s="148">
        <v>1714.96</v>
      </c>
      <c r="K150" s="150">
        <f t="shared" ref="K150:K155" si="15">SUM(J150+O150+P150+Q150)</f>
        <v>5994.87</v>
      </c>
      <c r="L150" s="198"/>
      <c r="M150" s="198"/>
      <c r="N150" s="198"/>
      <c r="O150" s="31">
        <v>1779.42</v>
      </c>
      <c r="P150" s="31">
        <v>1452.58</v>
      </c>
      <c r="Q150" s="31">
        <v>1047.9100000000001</v>
      </c>
      <c r="R150" s="220">
        <v>1714.96</v>
      </c>
    </row>
    <row r="151" spans="1:18" s="22" customFormat="1" ht="11.25" customHeight="1" x14ac:dyDescent="0.2">
      <c r="A151" s="40"/>
      <c r="B151" s="54"/>
      <c r="C151" s="78" t="s">
        <v>145</v>
      </c>
      <c r="D151" s="86">
        <v>4.4219999999999997</v>
      </c>
      <c r="E151" s="80"/>
      <c r="F151" s="27">
        <f>SUM(F132)</f>
        <v>45565</v>
      </c>
      <c r="G151" s="103">
        <v>124813.32</v>
      </c>
      <c r="H151" s="68">
        <f t="shared" si="13"/>
        <v>124813.32</v>
      </c>
      <c r="I151" s="68">
        <f t="shared" si="14"/>
        <v>124813.32</v>
      </c>
      <c r="J151" s="31">
        <v>1787.92</v>
      </c>
      <c r="K151" s="75">
        <f t="shared" si="15"/>
        <v>8169.79</v>
      </c>
      <c r="L151" s="198"/>
      <c r="M151" s="198"/>
      <c r="N151" s="198"/>
      <c r="O151" s="31">
        <v>1836.83</v>
      </c>
      <c r="P151" s="31">
        <v>2022.45</v>
      </c>
      <c r="Q151" s="31">
        <v>2522.59</v>
      </c>
      <c r="R151" s="220">
        <v>1787.92</v>
      </c>
    </row>
    <row r="152" spans="1:18" s="22" customFormat="1" ht="11.25" customHeight="1" x14ac:dyDescent="0.2">
      <c r="A152" s="40"/>
      <c r="B152" s="154"/>
      <c r="C152" s="144" t="s">
        <v>118</v>
      </c>
      <c r="D152" s="145">
        <v>4.4219999999999997</v>
      </c>
      <c r="E152" s="151"/>
      <c r="F152" s="147">
        <f>SUM(F132)</f>
        <v>45565</v>
      </c>
      <c r="G152" s="152">
        <v>719515.98</v>
      </c>
      <c r="H152" s="149">
        <f t="shared" si="13"/>
        <v>719515.98</v>
      </c>
      <c r="I152" s="149">
        <f t="shared" si="14"/>
        <v>719515.98</v>
      </c>
      <c r="J152" s="148">
        <v>6885.56</v>
      </c>
      <c r="K152" s="150">
        <f t="shared" si="15"/>
        <v>32638.76</v>
      </c>
      <c r="L152" s="198"/>
      <c r="M152" s="198"/>
      <c r="N152" s="198"/>
      <c r="O152" s="31">
        <v>9418.3799999999992</v>
      </c>
      <c r="P152" s="31">
        <v>8449.7999999999993</v>
      </c>
      <c r="Q152" s="31">
        <v>7885.02</v>
      </c>
      <c r="R152" s="220">
        <v>6885.56</v>
      </c>
    </row>
    <row r="153" spans="1:18" s="22" customFormat="1" ht="11.25" customHeight="1" x14ac:dyDescent="0.2">
      <c r="A153" s="40"/>
      <c r="B153" s="77"/>
      <c r="C153" s="78" t="s">
        <v>35</v>
      </c>
      <c r="D153" s="86">
        <v>4.4219999999999997</v>
      </c>
      <c r="E153" s="80"/>
      <c r="F153" s="27">
        <f>SUM(F132)</f>
        <v>45565</v>
      </c>
      <c r="G153" s="81">
        <v>730.86</v>
      </c>
      <c r="H153" s="68">
        <f t="shared" si="13"/>
        <v>730.86</v>
      </c>
      <c r="I153" s="68">
        <f t="shared" si="14"/>
        <v>730.86</v>
      </c>
      <c r="J153" s="31">
        <v>5.83</v>
      </c>
      <c r="K153" s="75">
        <f t="shared" si="15"/>
        <v>184.69</v>
      </c>
      <c r="L153" s="198"/>
      <c r="M153" s="198"/>
      <c r="N153" s="198"/>
      <c r="O153" s="31">
        <v>155.59</v>
      </c>
      <c r="P153" s="31">
        <v>12.07</v>
      </c>
      <c r="Q153" s="31">
        <v>11.2</v>
      </c>
      <c r="R153" s="220">
        <v>5.83</v>
      </c>
    </row>
    <row r="154" spans="1:18" s="22" customFormat="1" ht="11.25" customHeight="1" x14ac:dyDescent="0.2">
      <c r="A154" s="40"/>
      <c r="B154" s="154"/>
      <c r="C154" s="144" t="s">
        <v>36</v>
      </c>
      <c r="D154" s="145">
        <v>4.4219999999999997</v>
      </c>
      <c r="E154" s="151"/>
      <c r="F154" s="147">
        <f>SUM(F132)</f>
        <v>45565</v>
      </c>
      <c r="G154" s="148">
        <v>200109.32</v>
      </c>
      <c r="H154" s="149">
        <f t="shared" si="13"/>
        <v>200109.32</v>
      </c>
      <c r="I154" s="149">
        <f t="shared" si="14"/>
        <v>200109.32</v>
      </c>
      <c r="J154" s="148">
        <v>1626.05</v>
      </c>
      <c r="K154" s="150">
        <f t="shared" si="15"/>
        <v>7300.98</v>
      </c>
      <c r="L154" s="198"/>
      <c r="M154" s="198"/>
      <c r="N154" s="198"/>
      <c r="O154" s="31">
        <v>1867.82</v>
      </c>
      <c r="P154" s="31">
        <v>1953.1</v>
      </c>
      <c r="Q154" s="31">
        <v>1854.01</v>
      </c>
      <c r="R154" s="220">
        <v>1626.05</v>
      </c>
    </row>
    <row r="155" spans="1:18" s="22" customFormat="1" ht="11.25" customHeight="1" x14ac:dyDescent="0.2">
      <c r="A155" s="40"/>
      <c r="B155" s="77"/>
      <c r="C155" s="78" t="s">
        <v>113</v>
      </c>
      <c r="D155" s="86">
        <v>4.4219999999999997</v>
      </c>
      <c r="E155" s="80"/>
      <c r="F155" s="27">
        <f>SUM(F132)</f>
        <v>45565</v>
      </c>
      <c r="G155" s="81">
        <v>625702.82999999996</v>
      </c>
      <c r="H155" s="68">
        <f t="shared" si="13"/>
        <v>625702.82999999996</v>
      </c>
      <c r="I155" s="68">
        <f t="shared" si="14"/>
        <v>625702.82999999996</v>
      </c>
      <c r="J155" s="31">
        <v>35022.39</v>
      </c>
      <c r="K155" s="75">
        <f t="shared" si="15"/>
        <v>195397.11</v>
      </c>
      <c r="L155" s="198"/>
      <c r="M155" s="198"/>
      <c r="N155" s="198"/>
      <c r="O155" s="31">
        <v>46370.29</v>
      </c>
      <c r="P155" s="31">
        <v>38079.07</v>
      </c>
      <c r="Q155" s="31">
        <v>75925.36</v>
      </c>
      <c r="R155" s="220">
        <v>35022.39</v>
      </c>
    </row>
    <row r="156" spans="1:18" s="22" customFormat="1" ht="11.25" customHeight="1" x14ac:dyDescent="0.2">
      <c r="A156" s="40"/>
      <c r="B156" s="154"/>
      <c r="C156" s="144" t="s">
        <v>79</v>
      </c>
      <c r="D156" s="145">
        <v>4.4219999999999997</v>
      </c>
      <c r="E156" s="151"/>
      <c r="F156" s="147">
        <f>SUM(F132)</f>
        <v>45565</v>
      </c>
      <c r="G156" s="152">
        <v>0</v>
      </c>
      <c r="H156" s="152">
        <f>SUM(G156)</f>
        <v>0</v>
      </c>
      <c r="I156" s="152">
        <f>SUM(G156)</f>
        <v>0</v>
      </c>
      <c r="J156" s="148" t="s">
        <v>147</v>
      </c>
      <c r="K156" s="148" t="s">
        <v>86</v>
      </c>
      <c r="L156" s="227"/>
      <c r="M156" s="227"/>
      <c r="N156" s="227"/>
      <c r="O156" s="31">
        <v>0</v>
      </c>
      <c r="P156" s="31">
        <v>0</v>
      </c>
      <c r="Q156" s="31">
        <v>0</v>
      </c>
      <c r="R156" s="220">
        <v>0</v>
      </c>
    </row>
    <row r="157" spans="1:18" s="22" customFormat="1" ht="11.25" customHeight="1" x14ac:dyDescent="0.2">
      <c r="A157" s="40"/>
      <c r="B157" s="77"/>
      <c r="C157" s="78" t="s">
        <v>73</v>
      </c>
      <c r="D157" s="86">
        <v>4.4219999999999997</v>
      </c>
      <c r="E157" s="80"/>
      <c r="F157" s="27">
        <f>SUM(F132)</f>
        <v>45565</v>
      </c>
      <c r="G157" s="19">
        <v>0</v>
      </c>
      <c r="H157" s="19">
        <f>SUM(G157)</f>
        <v>0</v>
      </c>
      <c r="I157" s="19">
        <f>SUM(G157)</f>
        <v>0</v>
      </c>
      <c r="J157" s="31" t="s">
        <v>147</v>
      </c>
      <c r="K157" s="31" t="s">
        <v>86</v>
      </c>
      <c r="L157" s="227"/>
      <c r="M157" s="227"/>
      <c r="N157" s="227"/>
      <c r="O157" s="31">
        <v>0</v>
      </c>
      <c r="P157" s="31">
        <v>0</v>
      </c>
      <c r="Q157" s="31">
        <v>0</v>
      </c>
      <c r="R157" s="220">
        <v>0</v>
      </c>
    </row>
    <row r="158" spans="1:18" ht="11.25" customHeight="1" x14ac:dyDescent="0.2">
      <c r="A158" s="40"/>
      <c r="B158" s="155"/>
      <c r="C158" s="144" t="s">
        <v>37</v>
      </c>
      <c r="D158" s="145">
        <v>4.4219999999999997</v>
      </c>
      <c r="E158" s="151"/>
      <c r="F158" s="147">
        <f>SUM(F132)</f>
        <v>45565</v>
      </c>
      <c r="G158" s="152">
        <v>746594.37</v>
      </c>
      <c r="H158" s="149">
        <f t="shared" ref="H158:H165" si="16">SUM(G158)</f>
        <v>746594.37</v>
      </c>
      <c r="I158" s="149">
        <f t="shared" ref="I158:I165" si="17">SUM(G158)</f>
        <v>746594.37</v>
      </c>
      <c r="J158" s="148" t="s">
        <v>147</v>
      </c>
      <c r="K158" s="148" t="s">
        <v>86</v>
      </c>
      <c r="L158" s="227"/>
      <c r="M158" s="227"/>
      <c r="N158" s="227"/>
      <c r="O158" s="31">
        <v>0</v>
      </c>
      <c r="P158" s="31">
        <v>0</v>
      </c>
      <c r="Q158" s="31">
        <v>0</v>
      </c>
      <c r="R158" s="220">
        <v>0</v>
      </c>
    </row>
    <row r="159" spans="1:18" ht="11.25" customHeight="1" x14ac:dyDescent="0.2">
      <c r="A159" s="40"/>
      <c r="B159" s="77"/>
      <c r="C159" s="78" t="s">
        <v>38</v>
      </c>
      <c r="D159" s="86">
        <v>4.4219999999999997</v>
      </c>
      <c r="E159" s="80"/>
      <c r="F159" s="27">
        <f>SUM(F132)</f>
        <v>45565</v>
      </c>
      <c r="G159" s="81">
        <v>175815.77</v>
      </c>
      <c r="H159" s="68">
        <f t="shared" si="16"/>
        <v>175815.77</v>
      </c>
      <c r="I159" s="68">
        <f t="shared" si="17"/>
        <v>175815.77</v>
      </c>
      <c r="J159" s="31">
        <v>1307.8</v>
      </c>
      <c r="K159" s="75">
        <f>SUM(J159+O159+P159+Q159)</f>
        <v>6469.72</v>
      </c>
      <c r="L159" s="198"/>
      <c r="M159" s="198"/>
      <c r="N159" s="198"/>
      <c r="O159" s="31">
        <v>1842.94</v>
      </c>
      <c r="P159" s="31">
        <v>1910.47</v>
      </c>
      <c r="Q159" s="31">
        <v>1408.51</v>
      </c>
      <c r="R159" s="220">
        <v>1307.8</v>
      </c>
    </row>
    <row r="160" spans="1:18" ht="11.25" customHeight="1" x14ac:dyDescent="0.2">
      <c r="A160" s="40"/>
      <c r="B160" s="154"/>
      <c r="C160" s="144" t="s">
        <v>39</v>
      </c>
      <c r="D160" s="145">
        <v>4.4219999999999997</v>
      </c>
      <c r="E160" s="151"/>
      <c r="F160" s="147">
        <f>SUM(F132)</f>
        <v>45565</v>
      </c>
      <c r="G160" s="152">
        <v>197208.54</v>
      </c>
      <c r="H160" s="149">
        <f t="shared" si="16"/>
        <v>197208.54</v>
      </c>
      <c r="I160" s="149">
        <f t="shared" si="17"/>
        <v>197208.54</v>
      </c>
      <c r="J160" s="148" t="s">
        <v>147</v>
      </c>
      <c r="K160" s="148" t="s">
        <v>86</v>
      </c>
      <c r="L160" s="227"/>
      <c r="M160" s="227"/>
      <c r="N160" s="227"/>
      <c r="O160" s="31">
        <v>0</v>
      </c>
      <c r="P160" s="31">
        <v>0</v>
      </c>
      <c r="Q160" s="31">
        <v>0</v>
      </c>
      <c r="R160" s="220">
        <v>0</v>
      </c>
    </row>
    <row r="161" spans="1:20" ht="11.25" customHeight="1" x14ac:dyDescent="0.2">
      <c r="A161" s="40"/>
      <c r="B161" s="82"/>
      <c r="C161" s="78" t="s">
        <v>40</v>
      </c>
      <c r="D161" s="86">
        <v>4.4219999999999997</v>
      </c>
      <c r="E161" s="80"/>
      <c r="F161" s="27">
        <f>SUM(F132)</f>
        <v>45565</v>
      </c>
      <c r="G161" s="81">
        <v>41153.5</v>
      </c>
      <c r="H161" s="68">
        <f t="shared" si="16"/>
        <v>41153.5</v>
      </c>
      <c r="I161" s="68">
        <f t="shared" si="17"/>
        <v>41153.5</v>
      </c>
      <c r="J161" s="31">
        <v>334.33</v>
      </c>
      <c r="K161" s="75">
        <f>SUM(J161+O161+P161+Q161)</f>
        <v>1392.81</v>
      </c>
      <c r="L161" s="198"/>
      <c r="M161" s="198"/>
      <c r="N161" s="198"/>
      <c r="O161" s="31">
        <v>348.09</v>
      </c>
      <c r="P161" s="31">
        <v>356.7</v>
      </c>
      <c r="Q161" s="31">
        <v>353.69</v>
      </c>
      <c r="R161" s="220">
        <v>334.33</v>
      </c>
    </row>
    <row r="162" spans="1:20" ht="11.25" customHeight="1" x14ac:dyDescent="0.2">
      <c r="A162" s="40"/>
      <c r="B162" s="154"/>
      <c r="C162" s="144" t="s">
        <v>41</v>
      </c>
      <c r="D162" s="145">
        <v>4.4219999999999997</v>
      </c>
      <c r="E162" s="151"/>
      <c r="F162" s="147">
        <f>SUM(F132)</f>
        <v>45565</v>
      </c>
      <c r="G162" s="152">
        <v>380900.73</v>
      </c>
      <c r="H162" s="149">
        <f t="shared" si="16"/>
        <v>380900.73</v>
      </c>
      <c r="I162" s="149">
        <f t="shared" si="17"/>
        <v>380900.73</v>
      </c>
      <c r="J162" s="148">
        <v>4297.8500000000004</v>
      </c>
      <c r="K162" s="150">
        <f>SUM(J162+O162+P162+Q162)</f>
        <v>17053.309999999998</v>
      </c>
      <c r="L162" s="198"/>
      <c r="M162" s="198"/>
      <c r="N162" s="198"/>
      <c r="O162" s="31">
        <v>4282.9799999999996</v>
      </c>
      <c r="P162" s="31">
        <v>4216.58</v>
      </c>
      <c r="Q162" s="31">
        <v>4255.8999999999996</v>
      </c>
      <c r="R162" s="220">
        <v>4297.8500000000004</v>
      </c>
    </row>
    <row r="163" spans="1:20" ht="11.25" customHeight="1" x14ac:dyDescent="0.2">
      <c r="A163" s="79"/>
      <c r="B163" s="77"/>
      <c r="C163" s="78" t="s">
        <v>42</v>
      </c>
      <c r="D163" s="86">
        <v>4.4219999999999997</v>
      </c>
      <c r="E163" s="80"/>
      <c r="F163" s="27">
        <f>SUM(F132)</f>
        <v>45565</v>
      </c>
      <c r="G163" s="81">
        <v>21051</v>
      </c>
      <c r="H163" s="68">
        <f t="shared" si="16"/>
        <v>21051</v>
      </c>
      <c r="I163" s="68">
        <f t="shared" si="17"/>
        <v>21051</v>
      </c>
      <c r="J163" s="31" t="s">
        <v>147</v>
      </c>
      <c r="K163" s="31" t="s">
        <v>86</v>
      </c>
      <c r="L163" s="227"/>
      <c r="M163" s="227"/>
      <c r="N163" s="227"/>
      <c r="O163" s="31">
        <v>0</v>
      </c>
      <c r="P163" s="31">
        <v>0</v>
      </c>
      <c r="Q163" s="31">
        <v>0</v>
      </c>
      <c r="R163" s="220">
        <v>0</v>
      </c>
    </row>
    <row r="164" spans="1:20" ht="11.25" customHeight="1" x14ac:dyDescent="0.2">
      <c r="A164" s="40"/>
      <c r="B164" s="154"/>
      <c r="C164" s="144" t="s">
        <v>43</v>
      </c>
      <c r="D164" s="145">
        <v>4.4219999999999997</v>
      </c>
      <c r="E164" s="151"/>
      <c r="F164" s="147">
        <f>SUM(F132)</f>
        <v>45565</v>
      </c>
      <c r="G164" s="152">
        <v>1075272.33</v>
      </c>
      <c r="H164" s="149">
        <f t="shared" si="16"/>
        <v>1075272.33</v>
      </c>
      <c r="I164" s="149">
        <f t="shared" si="17"/>
        <v>1075272.33</v>
      </c>
      <c r="J164" s="148">
        <v>9694.66</v>
      </c>
      <c r="K164" s="150">
        <f>SUM(J164+O164+P164+Q164)</f>
        <v>37050.6</v>
      </c>
      <c r="L164" s="198"/>
      <c r="M164" s="198"/>
      <c r="N164" s="198"/>
      <c r="O164" s="31">
        <v>16038.37</v>
      </c>
      <c r="P164" s="31">
        <v>6190</v>
      </c>
      <c r="Q164" s="31">
        <v>5127.57</v>
      </c>
      <c r="R164" s="220">
        <v>9694.66</v>
      </c>
    </row>
    <row r="165" spans="1:20" s="26" customFormat="1" ht="11.25" customHeight="1" x14ac:dyDescent="0.2">
      <c r="A165" s="79"/>
      <c r="B165" s="77"/>
      <c r="C165" s="78" t="s">
        <v>44</v>
      </c>
      <c r="D165" s="86">
        <v>4.4219999999999997</v>
      </c>
      <c r="E165" s="80"/>
      <c r="F165" s="27">
        <f>SUM(F132)</f>
        <v>45565</v>
      </c>
      <c r="G165" s="19">
        <v>113207.51</v>
      </c>
      <c r="H165" s="68">
        <f t="shared" si="16"/>
        <v>113207.51</v>
      </c>
      <c r="I165" s="68">
        <f t="shared" si="17"/>
        <v>113207.51</v>
      </c>
      <c r="J165" s="91">
        <v>1287.1400000000001</v>
      </c>
      <c r="K165" s="75">
        <f>SUM(J165+O165+P165+Q165)</f>
        <v>5045.3100000000004</v>
      </c>
      <c r="L165" s="198"/>
      <c r="M165" s="198"/>
      <c r="N165" s="198"/>
      <c r="O165" s="91">
        <v>1196.74</v>
      </c>
      <c r="P165" s="91">
        <v>1278.1300000000001</v>
      </c>
      <c r="Q165" s="91">
        <v>1283.3</v>
      </c>
      <c r="R165" s="221">
        <v>1287.1400000000001</v>
      </c>
    </row>
    <row r="166" spans="1:20" s="26" customFormat="1" ht="12" x14ac:dyDescent="0.2">
      <c r="A166" s="40"/>
      <c r="B166" s="77"/>
      <c r="C166" s="83"/>
      <c r="D166" s="125"/>
      <c r="F166" s="30"/>
      <c r="G166" s="84">
        <f>SUM(G132:G165)</f>
        <v>11028444.65</v>
      </c>
      <c r="H166" s="84">
        <f>SUM(H132:H165)</f>
        <v>11028444.65</v>
      </c>
      <c r="I166" s="84">
        <f>SUM(I132:I165)</f>
        <v>11028444.65</v>
      </c>
      <c r="J166" s="84">
        <f>SUM(J132:J165)</f>
        <v>97110.05</v>
      </c>
      <c r="K166" s="173">
        <f>SUM(J166+O166+P166+Q166)</f>
        <v>436323.6</v>
      </c>
      <c r="L166" s="229"/>
      <c r="M166" s="229"/>
      <c r="N166" s="229"/>
      <c r="O166" s="85">
        <f>SUM(O132:O165)</f>
        <v>112508.32999999999</v>
      </c>
      <c r="P166" s="85">
        <f>SUM(P132:P165)</f>
        <v>93439.1</v>
      </c>
      <c r="Q166" s="85">
        <f>SUM(Q132:Q165)</f>
        <v>133266.11999999997</v>
      </c>
      <c r="R166" s="85">
        <f>SUM(R132:R165)</f>
        <v>97110.05</v>
      </c>
    </row>
    <row r="167" spans="1:20" s="26" customFormat="1" x14ac:dyDescent="0.2">
      <c r="A167" s="40"/>
      <c r="B167" s="77"/>
      <c r="C167" s="83"/>
      <c r="D167" s="125"/>
      <c r="F167" s="30"/>
      <c r="G167" s="19"/>
      <c r="H167" s="19"/>
      <c r="I167" s="19"/>
      <c r="J167" s="19"/>
      <c r="K167" s="120"/>
      <c r="L167" s="198"/>
      <c r="M167" s="198"/>
      <c r="N167" s="198"/>
      <c r="O167" s="31"/>
      <c r="P167" s="31"/>
      <c r="Q167" s="31"/>
    </row>
    <row r="168" spans="1:20" s="26" customFormat="1" x14ac:dyDescent="0.2">
      <c r="A168" s="42" t="s">
        <v>200</v>
      </c>
      <c r="B168" s="108"/>
      <c r="C168" s="60"/>
      <c r="D168" s="122"/>
      <c r="E168" s="22"/>
      <c r="F168" s="37"/>
      <c r="G168" s="58">
        <f>SUM(G166,G46:G104)</f>
        <v>78917879.75999999</v>
      </c>
      <c r="H168" s="58">
        <f>SUM(H166,H46:H104)</f>
        <v>78851982.839999989</v>
      </c>
      <c r="I168" s="58">
        <f>SUM(I166,I46:I104)</f>
        <v>78917252.269999996</v>
      </c>
      <c r="J168" s="58">
        <f>SUM(J166,J46:J104)</f>
        <v>995259.62999999966</v>
      </c>
      <c r="K168" s="109">
        <f>SUM(J168+O168+P168+Q168)</f>
        <v>4206796.18</v>
      </c>
      <c r="L168" s="199"/>
      <c r="M168" s="199"/>
      <c r="N168" s="199"/>
      <c r="O168" s="58">
        <f>SUM(O166,O46:O104)</f>
        <v>891822.46000000008</v>
      </c>
      <c r="P168" s="58">
        <f>SUM(P166,P46:P104)</f>
        <v>1155104.8899999997</v>
      </c>
      <c r="Q168" s="58">
        <f>SUM(Q166,Q46:Q104)</f>
        <v>1164609.1999999997</v>
      </c>
      <c r="R168" s="58">
        <f>SUM(R166,R46:R104)</f>
        <v>995259.62999999966</v>
      </c>
      <c r="T168" s="309" t="s">
        <v>0</v>
      </c>
    </row>
    <row r="172" spans="1:20" x14ac:dyDescent="0.2">
      <c r="J172" s="76" t="s">
        <v>0</v>
      </c>
    </row>
    <row r="173" spans="1:20" x14ac:dyDescent="0.2">
      <c r="J173" s="76" t="s">
        <v>0</v>
      </c>
    </row>
  </sheetData>
  <mergeCells count="5">
    <mergeCell ref="M4:M6"/>
    <mergeCell ref="N5:N6"/>
    <mergeCell ref="A1:N1"/>
    <mergeCell ref="A66:B66"/>
    <mergeCell ref="L4:L6"/>
  </mergeCells>
  <phoneticPr fontId="5" type="noConversion"/>
  <pageMargins left="0.5" right="0.25" top="0.5" bottom="0.25" header="0" footer="0"/>
  <pageSetup paperSize="5" scale="97" firstPageNumber="2" fitToHeight="0" orientation="landscape" useFirstPageNumber="1" r:id="rId1"/>
  <headerFooter alignWithMargins="0">
    <oddFooter>&amp;C&amp;P</oddFooter>
  </headerFooter>
  <ignoredErrors>
    <ignoredError sqref="K166 K16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7"/>
  <sheetViews>
    <sheetView topLeftCell="A45" zoomScaleNormal="100" workbookViewId="0">
      <selection activeCell="A53" sqref="A53:XFD53"/>
    </sheetView>
  </sheetViews>
  <sheetFormatPr defaultColWidth="9.140625" defaultRowHeight="12.75" outlineLevelRow="1" x14ac:dyDescent="0.2"/>
  <cols>
    <col min="1" max="1" width="21.28515625" style="260" customWidth="1"/>
    <col min="2" max="2" width="20.42578125" style="260" bestFit="1" customWidth="1"/>
    <col min="3" max="3" width="11.5703125" style="270" customWidth="1"/>
    <col min="4" max="4" width="11.5703125" style="293" customWidth="1"/>
    <col min="5" max="5" width="2.28515625" style="260" customWidth="1"/>
    <col min="6" max="6" width="16.85546875" style="3" bestFit="1" customWidth="1"/>
    <col min="7" max="7" width="9.5703125" style="3" bestFit="1" customWidth="1"/>
    <col min="8" max="8" width="17.5703125" style="3" customWidth="1"/>
    <col min="9" max="9" width="1.5703125" style="11" customWidth="1"/>
    <col min="10" max="10" width="16.85546875" style="3" bestFit="1" customWidth="1"/>
    <col min="11" max="11" width="9.5703125" style="3" bestFit="1" customWidth="1"/>
    <col min="12" max="12" width="17.5703125" style="3" customWidth="1"/>
    <col min="13" max="13" width="1.42578125" style="3" customWidth="1"/>
    <col min="14" max="14" width="16.28515625" style="259" customWidth="1"/>
    <col min="15" max="15" width="1.7109375" style="260" customWidth="1"/>
    <col min="16" max="16" width="20" style="300" customWidth="1"/>
    <col min="17" max="16384" width="9.140625" style="260"/>
  </cols>
  <sheetData>
    <row r="1" spans="1:16" x14ac:dyDescent="0.2">
      <c r="A1" s="254"/>
      <c r="B1" s="255"/>
      <c r="C1" s="255"/>
      <c r="D1" s="256"/>
      <c r="E1" s="254"/>
      <c r="F1" s="177"/>
      <c r="G1" s="177"/>
      <c r="H1" s="177"/>
      <c r="I1" s="257"/>
      <c r="J1" s="177"/>
      <c r="K1" s="177"/>
      <c r="L1" s="177"/>
      <c r="M1" s="258"/>
      <c r="O1" s="186"/>
      <c r="P1" s="253" t="s">
        <v>262</v>
      </c>
    </row>
    <row r="2" spans="1:16" s="39" customFormat="1" x14ac:dyDescent="0.2">
      <c r="A2" s="192"/>
      <c r="B2" s="261"/>
      <c r="C2" s="192"/>
      <c r="D2" s="262"/>
      <c r="E2" s="192"/>
      <c r="F2" s="109"/>
      <c r="G2" s="191">
        <v>45444</v>
      </c>
      <c r="H2" s="109"/>
      <c r="I2" s="263"/>
      <c r="J2" s="109"/>
      <c r="K2" s="191">
        <v>45536</v>
      </c>
      <c r="L2" s="109"/>
      <c r="M2" s="263"/>
      <c r="N2" s="119"/>
      <c r="O2" s="186"/>
      <c r="P2" s="253"/>
    </row>
    <row r="3" spans="1:16" s="39" customFormat="1" x14ac:dyDescent="0.2">
      <c r="A3" s="192" t="s">
        <v>45</v>
      </c>
      <c r="B3" s="60" t="s">
        <v>17</v>
      </c>
      <c r="C3" s="192" t="s">
        <v>18</v>
      </c>
      <c r="D3" s="262" t="s">
        <v>46</v>
      </c>
      <c r="E3" s="192"/>
      <c r="F3" s="109" t="s">
        <v>47</v>
      </c>
      <c r="G3" s="112" t="s">
        <v>48</v>
      </c>
      <c r="H3" s="109"/>
      <c r="I3" s="263"/>
      <c r="J3" s="109" t="s">
        <v>47</v>
      </c>
      <c r="K3" s="112" t="s">
        <v>48</v>
      </c>
      <c r="L3" s="109"/>
      <c r="M3" s="263"/>
      <c r="N3" s="119" t="s">
        <v>49</v>
      </c>
      <c r="O3" s="186"/>
      <c r="P3" s="253"/>
    </row>
    <row r="4" spans="1:16" s="39" customFormat="1" x14ac:dyDescent="0.2">
      <c r="A4" s="192"/>
      <c r="B4" s="60" t="s">
        <v>23</v>
      </c>
      <c r="C4" s="192" t="s">
        <v>24</v>
      </c>
      <c r="D4" s="262" t="s">
        <v>50</v>
      </c>
      <c r="E4" s="192"/>
      <c r="F4" s="109" t="s">
        <v>51</v>
      </c>
      <c r="G4" s="112" t="s">
        <v>52</v>
      </c>
      <c r="H4" s="109" t="s">
        <v>53</v>
      </c>
      <c r="I4" s="263"/>
      <c r="J4" s="109" t="s">
        <v>51</v>
      </c>
      <c r="K4" s="112" t="s">
        <v>52</v>
      </c>
      <c r="L4" s="109" t="s">
        <v>53</v>
      </c>
      <c r="M4" s="263"/>
      <c r="N4" s="119" t="s">
        <v>15</v>
      </c>
      <c r="O4" s="186"/>
      <c r="P4" s="253"/>
    </row>
    <row r="5" spans="1:16" s="39" customFormat="1" ht="13.5" thickBot="1" x14ac:dyDescent="0.25">
      <c r="A5" s="264"/>
      <c r="B5" s="265"/>
      <c r="C5" s="264"/>
      <c r="D5" s="266"/>
      <c r="E5" s="264"/>
      <c r="F5" s="267"/>
      <c r="G5" s="268"/>
      <c r="H5" s="267"/>
      <c r="I5" s="267"/>
      <c r="J5" s="267"/>
      <c r="K5" s="268"/>
      <c r="L5" s="267"/>
      <c r="M5" s="267"/>
      <c r="N5" s="269"/>
      <c r="O5" s="190"/>
      <c r="P5" s="193"/>
    </row>
    <row r="6" spans="1:16" outlineLevel="1" x14ac:dyDescent="0.2">
      <c r="A6" s="260" t="s">
        <v>27</v>
      </c>
      <c r="B6" s="254" t="s">
        <v>104</v>
      </c>
      <c r="C6" s="255"/>
      <c r="D6" s="284">
        <v>45565</v>
      </c>
      <c r="E6" s="285"/>
      <c r="F6" s="177">
        <v>4298973.3899999997</v>
      </c>
      <c r="G6" s="286">
        <f>+H6/F6</f>
        <v>1</v>
      </c>
      <c r="H6" s="177">
        <f t="shared" ref="H6:H12" si="0">SUM(F6)</f>
        <v>4298973.3899999997</v>
      </c>
      <c r="I6" s="257" t="s">
        <v>55</v>
      </c>
      <c r="J6" s="177">
        <v>3786894.27</v>
      </c>
      <c r="K6" s="286">
        <f>+L6/J6</f>
        <v>1</v>
      </c>
      <c r="L6" s="177">
        <f t="shared" ref="L6:L12" si="1">SUM(J6)</f>
        <v>3786894.27</v>
      </c>
      <c r="M6" s="258"/>
      <c r="N6" s="274"/>
      <c r="O6" s="275"/>
      <c r="P6" s="276"/>
    </row>
    <row r="7" spans="1:16" outlineLevel="1" x14ac:dyDescent="0.2">
      <c r="B7" s="277" t="s">
        <v>54</v>
      </c>
      <c r="C7" s="278"/>
      <c r="D7" s="279">
        <v>45565</v>
      </c>
      <c r="E7" s="280"/>
      <c r="F7" s="281">
        <v>800</v>
      </c>
      <c r="G7" s="282">
        <f t="shared" ref="G7:G11" si="2">+H7/F7</f>
        <v>1</v>
      </c>
      <c r="H7" s="281">
        <f t="shared" si="0"/>
        <v>800</v>
      </c>
      <c r="I7" s="257"/>
      <c r="J7" s="281">
        <v>800</v>
      </c>
      <c r="K7" s="282">
        <f t="shared" ref="K7:K35" si="3">+L7/J7</f>
        <v>1</v>
      </c>
      <c r="L7" s="281">
        <f t="shared" si="1"/>
        <v>800</v>
      </c>
      <c r="M7" s="258"/>
      <c r="N7" s="274"/>
      <c r="O7" s="275"/>
      <c r="P7" s="276"/>
    </row>
    <row r="8" spans="1:16" outlineLevel="1" x14ac:dyDescent="0.2">
      <c r="B8" s="254" t="s">
        <v>98</v>
      </c>
      <c r="C8" s="255"/>
      <c r="D8" s="284">
        <v>45565</v>
      </c>
      <c r="E8" s="285"/>
      <c r="F8" s="177">
        <v>10000000</v>
      </c>
      <c r="G8" s="286">
        <f t="shared" si="2"/>
        <v>1</v>
      </c>
      <c r="H8" s="177">
        <f t="shared" si="0"/>
        <v>10000000</v>
      </c>
      <c r="I8" s="257" t="s">
        <v>55</v>
      </c>
      <c r="J8" s="177">
        <v>5000000</v>
      </c>
      <c r="K8" s="286">
        <f t="shared" si="3"/>
        <v>1</v>
      </c>
      <c r="L8" s="177">
        <f t="shared" si="1"/>
        <v>5000000</v>
      </c>
      <c r="M8" s="258"/>
      <c r="N8" s="274"/>
      <c r="O8" s="275"/>
      <c r="P8" s="276"/>
    </row>
    <row r="9" spans="1:16" outlineLevel="1" x14ac:dyDescent="0.2">
      <c r="B9" s="277" t="s">
        <v>155</v>
      </c>
      <c r="C9" s="278"/>
      <c r="D9" s="279">
        <v>45565</v>
      </c>
      <c r="E9" s="280"/>
      <c r="F9" s="281">
        <v>5081072.6100000003</v>
      </c>
      <c r="G9" s="282">
        <f t="shared" si="2"/>
        <v>1</v>
      </c>
      <c r="H9" s="281">
        <f t="shared" si="0"/>
        <v>5081072.6100000003</v>
      </c>
      <c r="I9" s="257" t="s">
        <v>55</v>
      </c>
      <c r="J9" s="281">
        <v>11902.77</v>
      </c>
      <c r="K9" s="282">
        <f t="shared" si="3"/>
        <v>1</v>
      </c>
      <c r="L9" s="281">
        <f t="shared" si="1"/>
        <v>11902.77</v>
      </c>
      <c r="M9" s="258"/>
      <c r="N9" s="274"/>
      <c r="O9" s="275"/>
      <c r="P9" s="276"/>
    </row>
    <row r="10" spans="1:16" outlineLevel="1" x14ac:dyDescent="0.2">
      <c r="B10" s="254" t="s">
        <v>241</v>
      </c>
      <c r="C10" s="255"/>
      <c r="D10" s="284">
        <v>45565</v>
      </c>
      <c r="E10" s="285"/>
      <c r="F10" s="177">
        <v>23402.799999999999</v>
      </c>
      <c r="G10" s="286">
        <f t="shared" si="2"/>
        <v>1</v>
      </c>
      <c r="H10" s="177">
        <f t="shared" si="0"/>
        <v>23402.799999999999</v>
      </c>
      <c r="I10" s="257" t="s">
        <v>55</v>
      </c>
      <c r="J10" s="177">
        <v>23720.75</v>
      </c>
      <c r="K10" s="286">
        <f t="shared" si="3"/>
        <v>1</v>
      </c>
      <c r="L10" s="177">
        <f t="shared" si="1"/>
        <v>23720.75</v>
      </c>
      <c r="M10" s="258"/>
      <c r="N10" s="274"/>
      <c r="O10" s="275"/>
      <c r="P10" s="276"/>
    </row>
    <row r="11" spans="1:16" outlineLevel="1" x14ac:dyDescent="0.2">
      <c r="B11" s="277" t="s">
        <v>212</v>
      </c>
      <c r="C11" s="278"/>
      <c r="D11" s="279">
        <v>45565</v>
      </c>
      <c r="E11" s="280"/>
      <c r="F11" s="287">
        <v>10041600.59</v>
      </c>
      <c r="G11" s="282">
        <f t="shared" si="2"/>
        <v>1</v>
      </c>
      <c r="H11" s="281">
        <f t="shared" si="0"/>
        <v>10041600.59</v>
      </c>
      <c r="I11" s="257" t="s">
        <v>55</v>
      </c>
      <c r="J11" s="287">
        <v>10178590.199999999</v>
      </c>
      <c r="K11" s="282">
        <f t="shared" si="3"/>
        <v>1</v>
      </c>
      <c r="L11" s="281">
        <f t="shared" si="1"/>
        <v>10178590.199999999</v>
      </c>
      <c r="M11" s="258"/>
      <c r="N11" s="274"/>
      <c r="O11" s="275"/>
      <c r="P11" s="276"/>
    </row>
    <row r="12" spans="1:16" outlineLevel="1" x14ac:dyDescent="0.2">
      <c r="B12" s="277" t="s">
        <v>180</v>
      </c>
      <c r="C12" s="278"/>
      <c r="D12" s="279">
        <v>45646</v>
      </c>
      <c r="E12" s="280"/>
      <c r="F12" s="281">
        <v>10000000</v>
      </c>
      <c r="G12" s="282">
        <f t="shared" ref="G12" si="4">+H12/F12</f>
        <v>1</v>
      </c>
      <c r="H12" s="281">
        <f t="shared" si="0"/>
        <v>10000000</v>
      </c>
      <c r="I12" s="257" t="s">
        <v>55</v>
      </c>
      <c r="J12" s="281">
        <v>10000000</v>
      </c>
      <c r="K12" s="282">
        <f t="shared" si="3"/>
        <v>1</v>
      </c>
      <c r="L12" s="281">
        <f t="shared" si="1"/>
        <v>10000000</v>
      </c>
      <c r="M12" s="258"/>
      <c r="N12" s="274"/>
      <c r="O12" s="275"/>
      <c r="P12" s="276"/>
    </row>
    <row r="13" spans="1:16" outlineLevel="1" x14ac:dyDescent="0.2">
      <c r="B13" s="254" t="s">
        <v>134</v>
      </c>
      <c r="C13" s="255"/>
      <c r="D13" s="284">
        <v>45382</v>
      </c>
      <c r="E13" s="285"/>
      <c r="F13" s="180">
        <v>0</v>
      </c>
      <c r="G13" s="286">
        <v>0</v>
      </c>
      <c r="H13" s="177">
        <f>SUM(F13)</f>
        <v>0</v>
      </c>
      <c r="I13" s="257" t="s">
        <v>55</v>
      </c>
      <c r="J13" s="180">
        <v>405.31</v>
      </c>
      <c r="K13" s="286">
        <v>0</v>
      </c>
      <c r="L13" s="177">
        <f>SUM(J13)</f>
        <v>405.31</v>
      </c>
      <c r="M13" s="258"/>
      <c r="N13" s="274"/>
      <c r="O13" s="275"/>
      <c r="P13" s="276"/>
    </row>
    <row r="14" spans="1:16" outlineLevel="1" x14ac:dyDescent="0.2">
      <c r="B14" s="277" t="s">
        <v>133</v>
      </c>
      <c r="C14" s="278" t="s">
        <v>132</v>
      </c>
      <c r="D14" s="279">
        <v>45527</v>
      </c>
      <c r="E14" s="280"/>
      <c r="F14" s="287">
        <v>1500000</v>
      </c>
      <c r="G14" s="282">
        <f t="shared" ref="G14:G30" si="5">+H14/F14</f>
        <v>0.99658999999999998</v>
      </c>
      <c r="H14" s="287">
        <v>1494885</v>
      </c>
      <c r="I14" s="257" t="s">
        <v>55</v>
      </c>
      <c r="J14" s="301">
        <v>0</v>
      </c>
      <c r="K14" s="302">
        <v>0</v>
      </c>
      <c r="L14" s="301">
        <v>0</v>
      </c>
      <c r="M14" s="258"/>
      <c r="N14" s="274"/>
      <c r="O14" s="275"/>
      <c r="P14" s="276"/>
    </row>
    <row r="15" spans="1:16" outlineLevel="1" x14ac:dyDescent="0.2">
      <c r="B15" s="254" t="s">
        <v>123</v>
      </c>
      <c r="C15" s="255" t="s">
        <v>195</v>
      </c>
      <c r="D15" s="284">
        <v>45626</v>
      </c>
      <c r="E15" s="285"/>
      <c r="F15" s="180">
        <v>951000</v>
      </c>
      <c r="G15" s="286">
        <f t="shared" si="5"/>
        <v>0.98431999999999997</v>
      </c>
      <c r="H15" s="180">
        <v>936088.32</v>
      </c>
      <c r="I15" s="257"/>
      <c r="J15" s="180">
        <v>951000</v>
      </c>
      <c r="K15" s="286">
        <f t="shared" ref="K15:K27" si="6">+L15/J15</f>
        <v>0.99457999999999991</v>
      </c>
      <c r="L15" s="180">
        <v>945845.58</v>
      </c>
      <c r="M15" s="258"/>
      <c r="N15" s="274"/>
      <c r="O15" s="275"/>
      <c r="P15" s="276"/>
    </row>
    <row r="16" spans="1:16" outlineLevel="1" x14ac:dyDescent="0.2">
      <c r="B16" s="277" t="s">
        <v>209</v>
      </c>
      <c r="C16" s="278" t="s">
        <v>202</v>
      </c>
      <c r="D16" s="279">
        <v>45708</v>
      </c>
      <c r="E16" s="280"/>
      <c r="F16" s="287">
        <v>249000</v>
      </c>
      <c r="G16" s="282">
        <f t="shared" si="5"/>
        <v>1</v>
      </c>
      <c r="H16" s="287">
        <v>249000</v>
      </c>
      <c r="I16" s="257"/>
      <c r="J16" s="287">
        <v>249000</v>
      </c>
      <c r="K16" s="282">
        <f t="shared" si="6"/>
        <v>1</v>
      </c>
      <c r="L16" s="287">
        <v>249000</v>
      </c>
      <c r="M16" s="258"/>
      <c r="N16" s="274"/>
      <c r="O16" s="275"/>
      <c r="P16" s="276"/>
    </row>
    <row r="17" spans="1:16" outlineLevel="1" x14ac:dyDescent="0.2">
      <c r="B17" s="254" t="s">
        <v>203</v>
      </c>
      <c r="C17" s="255" t="s">
        <v>204</v>
      </c>
      <c r="D17" s="284">
        <v>45709</v>
      </c>
      <c r="E17" s="285"/>
      <c r="F17" s="180">
        <v>238000</v>
      </c>
      <c r="G17" s="286">
        <f t="shared" si="5"/>
        <v>1</v>
      </c>
      <c r="H17" s="180">
        <v>238000</v>
      </c>
      <c r="I17" s="257"/>
      <c r="J17" s="180">
        <v>238000</v>
      </c>
      <c r="K17" s="286">
        <f t="shared" si="6"/>
        <v>1</v>
      </c>
      <c r="L17" s="76">
        <v>238000</v>
      </c>
      <c r="M17" s="258"/>
      <c r="N17" s="274"/>
      <c r="O17" s="275"/>
      <c r="P17" s="276"/>
    </row>
    <row r="18" spans="1:16" outlineLevel="1" x14ac:dyDescent="0.2">
      <c r="B18" s="277" t="s">
        <v>148</v>
      </c>
      <c r="C18" s="278" t="s">
        <v>149</v>
      </c>
      <c r="D18" s="279">
        <v>45733</v>
      </c>
      <c r="E18" s="280"/>
      <c r="F18" s="287">
        <v>249000</v>
      </c>
      <c r="G18" s="282">
        <f t="shared" si="5"/>
        <v>0.99993999999999994</v>
      </c>
      <c r="H18" s="287">
        <v>248985.06</v>
      </c>
      <c r="I18" s="257"/>
      <c r="J18" s="287">
        <v>249000</v>
      </c>
      <c r="K18" s="282">
        <f t="shared" si="6"/>
        <v>1.0033700000000001</v>
      </c>
      <c r="L18" s="287">
        <v>249839.13</v>
      </c>
      <c r="M18" s="258"/>
      <c r="N18" s="274"/>
      <c r="O18" s="275"/>
      <c r="P18" s="276"/>
    </row>
    <row r="19" spans="1:16" outlineLevel="1" x14ac:dyDescent="0.2">
      <c r="B19" s="254" t="s">
        <v>150</v>
      </c>
      <c r="C19" s="255">
        <v>254673278</v>
      </c>
      <c r="D19" s="284">
        <v>45737</v>
      </c>
      <c r="E19" s="285"/>
      <c r="F19" s="180">
        <v>243000</v>
      </c>
      <c r="G19" s="286">
        <f t="shared" si="5"/>
        <v>0.99944000000000011</v>
      </c>
      <c r="H19" s="180">
        <v>242863.92</v>
      </c>
      <c r="I19" s="257"/>
      <c r="J19" s="180">
        <v>243000</v>
      </c>
      <c r="K19" s="286">
        <f t="shared" si="6"/>
        <v>1.0034800000000001</v>
      </c>
      <c r="L19" s="180">
        <v>243845.64</v>
      </c>
      <c r="M19" s="258"/>
      <c r="N19" s="274"/>
      <c r="O19" s="275"/>
      <c r="P19" s="276"/>
    </row>
    <row r="20" spans="1:16" outlineLevel="1" x14ac:dyDescent="0.2">
      <c r="B20" s="277" t="s">
        <v>151</v>
      </c>
      <c r="C20" s="278" t="s">
        <v>152</v>
      </c>
      <c r="D20" s="279">
        <v>45743</v>
      </c>
      <c r="E20" s="280"/>
      <c r="F20" s="287">
        <v>249000</v>
      </c>
      <c r="G20" s="282">
        <f t="shared" si="5"/>
        <v>1.0000800000000001</v>
      </c>
      <c r="H20" s="287">
        <v>249019.92</v>
      </c>
      <c r="I20" s="257"/>
      <c r="J20" s="287">
        <v>249000</v>
      </c>
      <c r="K20" s="282">
        <f t="shared" si="6"/>
        <v>1.00356</v>
      </c>
      <c r="L20" s="287">
        <v>249886.44</v>
      </c>
      <c r="M20" s="258"/>
      <c r="N20" s="274"/>
      <c r="O20" s="275"/>
      <c r="P20" s="276"/>
    </row>
    <row r="21" spans="1:16" outlineLevel="1" x14ac:dyDescent="0.2">
      <c r="B21" s="254" t="s">
        <v>156</v>
      </c>
      <c r="C21" s="255" t="s">
        <v>154</v>
      </c>
      <c r="D21" s="284">
        <v>45743</v>
      </c>
      <c r="E21" s="285"/>
      <c r="F21" s="180">
        <v>243000</v>
      </c>
      <c r="G21" s="286">
        <f t="shared" si="5"/>
        <v>0.99862000000000006</v>
      </c>
      <c r="H21" s="180">
        <v>242664.66</v>
      </c>
      <c r="I21" s="257"/>
      <c r="J21" s="180">
        <v>243000</v>
      </c>
      <c r="K21" s="286">
        <f t="shared" si="6"/>
        <v>1.0030700000000001</v>
      </c>
      <c r="L21" s="180">
        <v>243746.01</v>
      </c>
      <c r="M21" s="258"/>
      <c r="N21" s="274"/>
      <c r="O21" s="275"/>
      <c r="P21" s="276"/>
    </row>
    <row r="22" spans="1:16" outlineLevel="1" x14ac:dyDescent="0.2">
      <c r="A22" s="238" t="s">
        <v>263</v>
      </c>
      <c r="B22" s="277" t="s">
        <v>190</v>
      </c>
      <c r="C22" s="278" t="s">
        <v>191</v>
      </c>
      <c r="D22" s="279">
        <v>45852</v>
      </c>
      <c r="E22" s="280"/>
      <c r="F22" s="281">
        <v>0</v>
      </c>
      <c r="G22" s="282">
        <v>0</v>
      </c>
      <c r="H22" s="281">
        <v>0</v>
      </c>
      <c r="I22" s="263" t="s">
        <v>55</v>
      </c>
      <c r="J22" s="281">
        <v>243000</v>
      </c>
      <c r="K22" s="282">
        <f>+L22/J22</f>
        <v>1.0059800000000001</v>
      </c>
      <c r="L22" s="281">
        <v>244453.14</v>
      </c>
      <c r="M22" s="258"/>
      <c r="N22" s="274"/>
      <c r="O22" s="275"/>
      <c r="P22" s="276"/>
    </row>
    <row r="23" spans="1:16" outlineLevel="1" x14ac:dyDescent="0.2">
      <c r="B23" s="254" t="s">
        <v>123</v>
      </c>
      <c r="C23" s="255" t="s">
        <v>184</v>
      </c>
      <c r="D23" s="284">
        <v>45884</v>
      </c>
      <c r="E23" s="285"/>
      <c r="F23" s="180">
        <v>998000</v>
      </c>
      <c r="G23" s="286">
        <f t="shared" si="5"/>
        <v>0.97902</v>
      </c>
      <c r="H23" s="180">
        <v>977061.96</v>
      </c>
      <c r="I23" s="257"/>
      <c r="J23" s="180">
        <v>998000</v>
      </c>
      <c r="K23" s="286">
        <f t="shared" si="6"/>
        <v>0.99199000000000004</v>
      </c>
      <c r="L23" s="180">
        <v>990006.02</v>
      </c>
      <c r="M23" s="258"/>
      <c r="N23" s="274"/>
      <c r="O23" s="275"/>
      <c r="P23" s="276"/>
    </row>
    <row r="24" spans="1:16" outlineLevel="1" x14ac:dyDescent="0.2">
      <c r="B24" s="277" t="s">
        <v>210</v>
      </c>
      <c r="C24" s="278" t="s">
        <v>205</v>
      </c>
      <c r="D24" s="279">
        <v>45890</v>
      </c>
      <c r="E24" s="280"/>
      <c r="F24" s="287">
        <v>244000</v>
      </c>
      <c r="G24" s="282">
        <f t="shared" si="5"/>
        <v>0.99634</v>
      </c>
      <c r="H24" s="287">
        <v>243106.96</v>
      </c>
      <c r="I24" s="257"/>
      <c r="J24" s="287">
        <v>244000</v>
      </c>
      <c r="K24" s="282">
        <f t="shared" si="6"/>
        <v>1.0061899999999999</v>
      </c>
      <c r="L24" s="287">
        <v>245510.36</v>
      </c>
      <c r="M24" s="258"/>
      <c r="N24" s="274"/>
      <c r="O24" s="275"/>
      <c r="P24" s="276"/>
    </row>
    <row r="25" spans="1:16" outlineLevel="1" x14ac:dyDescent="0.2">
      <c r="B25" s="254" t="s">
        <v>193</v>
      </c>
      <c r="C25" s="255" t="s">
        <v>185</v>
      </c>
      <c r="D25" s="284">
        <v>45894</v>
      </c>
      <c r="E25" s="285"/>
      <c r="F25" s="180">
        <v>243000</v>
      </c>
      <c r="G25" s="286">
        <f t="shared" si="5"/>
        <v>0.99869000000000008</v>
      </c>
      <c r="H25" s="180">
        <v>242681.67</v>
      </c>
      <c r="I25" s="257"/>
      <c r="J25" s="180">
        <v>243000</v>
      </c>
      <c r="K25" s="286">
        <f t="shared" si="6"/>
        <v>1.00827</v>
      </c>
      <c r="L25" s="180">
        <v>245009.61</v>
      </c>
      <c r="M25" s="258"/>
      <c r="N25" s="274"/>
      <c r="O25" s="275"/>
      <c r="P25" s="276"/>
    </row>
    <row r="26" spans="1:16" outlineLevel="1" x14ac:dyDescent="0.2">
      <c r="B26" s="277" t="s">
        <v>186</v>
      </c>
      <c r="C26" s="278" t="s">
        <v>187</v>
      </c>
      <c r="D26" s="279">
        <v>45894</v>
      </c>
      <c r="E26" s="280"/>
      <c r="F26" s="287">
        <v>243000</v>
      </c>
      <c r="G26" s="282">
        <f t="shared" si="5"/>
        <v>0.998</v>
      </c>
      <c r="H26" s="287">
        <v>242514</v>
      </c>
      <c r="I26" s="257"/>
      <c r="J26" s="287">
        <v>243000</v>
      </c>
      <c r="K26" s="282">
        <f t="shared" si="6"/>
        <v>1.0077</v>
      </c>
      <c r="L26" s="287">
        <v>244871.1</v>
      </c>
      <c r="M26" s="258"/>
      <c r="N26" s="274"/>
      <c r="O26" s="275"/>
      <c r="P26" s="276"/>
    </row>
    <row r="27" spans="1:16" outlineLevel="1" x14ac:dyDescent="0.2">
      <c r="B27" s="254" t="s">
        <v>211</v>
      </c>
      <c r="C27" s="255" t="s">
        <v>208</v>
      </c>
      <c r="D27" s="284">
        <v>46073</v>
      </c>
      <c r="E27" s="285"/>
      <c r="F27" s="180">
        <v>244000</v>
      </c>
      <c r="G27" s="286">
        <f t="shared" si="5"/>
        <v>0.99439</v>
      </c>
      <c r="H27" s="180">
        <v>242631.16</v>
      </c>
      <c r="I27" s="257"/>
      <c r="J27" s="180">
        <v>244000</v>
      </c>
      <c r="K27" s="286">
        <f t="shared" si="6"/>
        <v>1.0096700000000001</v>
      </c>
      <c r="L27" s="180">
        <v>246359.48</v>
      </c>
      <c r="M27" s="258"/>
      <c r="N27" s="274"/>
      <c r="O27" s="275"/>
      <c r="P27" s="276"/>
    </row>
    <row r="28" spans="1:16" outlineLevel="1" x14ac:dyDescent="0.2">
      <c r="B28" s="277" t="s">
        <v>243</v>
      </c>
      <c r="C28" s="278" t="s">
        <v>218</v>
      </c>
      <c r="D28" s="279">
        <v>46080</v>
      </c>
      <c r="E28" s="277"/>
      <c r="F28" s="281">
        <v>2000000</v>
      </c>
      <c r="G28" s="281">
        <f t="shared" si="5"/>
        <v>1</v>
      </c>
      <c r="H28" s="281">
        <v>2000000</v>
      </c>
      <c r="I28" s="263" t="s">
        <v>55</v>
      </c>
      <c r="J28" s="281">
        <v>0</v>
      </c>
      <c r="K28" s="281">
        <v>0</v>
      </c>
      <c r="L28" s="281">
        <v>0</v>
      </c>
      <c r="M28" s="258"/>
      <c r="N28" s="274"/>
      <c r="O28" s="275"/>
      <c r="P28" s="276"/>
    </row>
    <row r="29" spans="1:16" outlineLevel="1" x14ac:dyDescent="0.2">
      <c r="A29" s="303"/>
      <c r="B29" s="303" t="s">
        <v>248</v>
      </c>
      <c r="C29" s="304" t="s">
        <v>249</v>
      </c>
      <c r="D29" s="305">
        <v>46261</v>
      </c>
      <c r="E29" s="303"/>
      <c r="F29" s="3">
        <v>0</v>
      </c>
      <c r="G29" s="3">
        <v>0</v>
      </c>
      <c r="H29" s="3">
        <v>0</v>
      </c>
      <c r="I29" s="263" t="s">
        <v>55</v>
      </c>
      <c r="J29" s="3">
        <v>2000000</v>
      </c>
      <c r="K29" s="3">
        <f t="shared" ref="K29" si="7">+L29/J29</f>
        <v>1</v>
      </c>
      <c r="L29" s="3">
        <v>2000000</v>
      </c>
      <c r="M29" s="258"/>
      <c r="N29" s="274"/>
      <c r="O29" s="275"/>
      <c r="P29" s="276"/>
    </row>
    <row r="30" spans="1:16" x14ac:dyDescent="0.2">
      <c r="A30" s="22" t="s">
        <v>72</v>
      </c>
      <c r="D30" s="271"/>
      <c r="E30" s="272"/>
      <c r="F30" s="288">
        <f>SUM(F6:F29)</f>
        <v>47339849.390000001</v>
      </c>
      <c r="G30" s="289">
        <f t="shared" si="5"/>
        <v>0.99906004411561566</v>
      </c>
      <c r="H30" s="288">
        <f>SUM(H6:H29)</f>
        <v>47295352.020000003</v>
      </c>
      <c r="I30" s="257" t="s">
        <v>55</v>
      </c>
      <c r="J30" s="288">
        <f>SUM(J6:J29)</f>
        <v>35639313.299999997</v>
      </c>
      <c r="K30" s="289">
        <f t="shared" ref="K30" si="8">+L30/J30</f>
        <v>0.9999823933195704</v>
      </c>
      <c r="L30" s="288">
        <f>SUM(L6:L29)</f>
        <v>35638685.809999995</v>
      </c>
      <c r="M30" s="290"/>
      <c r="N30" s="274">
        <f>SUM(L30-H30)</f>
        <v>-11656666.210000008</v>
      </c>
      <c r="O30" s="275"/>
      <c r="P30" s="276">
        <v>-10546935.119999999</v>
      </c>
    </row>
    <row r="31" spans="1:16" x14ac:dyDescent="0.2">
      <c r="A31" s="22"/>
      <c r="D31" s="271"/>
      <c r="E31" s="272"/>
      <c r="F31" s="58"/>
      <c r="G31" s="273"/>
      <c r="H31" s="58"/>
      <c r="I31" s="263"/>
      <c r="J31" s="58"/>
      <c r="K31" s="273"/>
      <c r="L31" s="58"/>
      <c r="M31" s="290"/>
      <c r="N31" s="274"/>
      <c r="O31" s="275"/>
      <c r="P31" s="276"/>
    </row>
    <row r="32" spans="1:16" x14ac:dyDescent="0.2">
      <c r="A32" s="22"/>
      <c r="D32" s="271"/>
      <c r="E32" s="272"/>
      <c r="F32" s="58"/>
      <c r="G32" s="273"/>
      <c r="H32" s="58"/>
      <c r="I32" s="263"/>
      <c r="J32" s="58"/>
      <c r="K32" s="273"/>
      <c r="L32" s="58"/>
      <c r="M32" s="290"/>
      <c r="N32" s="274"/>
      <c r="O32" s="275"/>
      <c r="P32" s="276"/>
    </row>
    <row r="33" spans="1:16" x14ac:dyDescent="0.2">
      <c r="A33" s="22" t="s">
        <v>120</v>
      </c>
      <c r="B33" s="260" t="s">
        <v>104</v>
      </c>
      <c r="D33" s="271">
        <v>45565</v>
      </c>
      <c r="E33" s="272"/>
      <c r="F33" s="3">
        <v>13485280.800000001</v>
      </c>
      <c r="G33" s="283">
        <f t="shared" ref="G33:G35" si="9">+H33/F33</f>
        <v>1</v>
      </c>
      <c r="H33" s="3">
        <f>SUM(F33)</f>
        <v>13485280.800000001</v>
      </c>
      <c r="I33" s="263" t="s">
        <v>55</v>
      </c>
      <c r="J33" s="3">
        <v>4864235.54</v>
      </c>
      <c r="K33" s="283">
        <f t="shared" si="3"/>
        <v>1</v>
      </c>
      <c r="L33" s="3">
        <f>SUM(J33)</f>
        <v>4864235.54</v>
      </c>
      <c r="M33" s="290"/>
      <c r="N33" s="274"/>
      <c r="O33" s="275"/>
      <c r="P33" s="276"/>
    </row>
    <row r="34" spans="1:16" x14ac:dyDescent="0.2">
      <c r="A34" s="22"/>
      <c r="B34" s="277" t="s">
        <v>264</v>
      </c>
      <c r="C34" s="278"/>
      <c r="D34" s="279">
        <v>45565</v>
      </c>
      <c r="E34" s="280"/>
      <c r="F34" s="281">
        <v>0</v>
      </c>
      <c r="G34" s="282">
        <v>0</v>
      </c>
      <c r="H34" s="281">
        <v>0</v>
      </c>
      <c r="I34" s="263" t="s">
        <v>55</v>
      </c>
      <c r="J34" s="281">
        <v>8049388.9400000004</v>
      </c>
      <c r="K34" s="282">
        <f t="shared" si="3"/>
        <v>1</v>
      </c>
      <c r="L34" s="281">
        <f>SUM(J34)</f>
        <v>8049388.9400000004</v>
      </c>
      <c r="M34" s="290"/>
      <c r="N34" s="274"/>
      <c r="O34" s="275"/>
      <c r="P34" s="276"/>
    </row>
    <row r="35" spans="1:16" x14ac:dyDescent="0.2">
      <c r="A35" s="22"/>
      <c r="D35" s="271"/>
      <c r="E35" s="272"/>
      <c r="F35" s="288">
        <f>SUM(F33:F34)</f>
        <v>13485280.800000001</v>
      </c>
      <c r="G35" s="289">
        <f t="shared" si="9"/>
        <v>1</v>
      </c>
      <c r="H35" s="288">
        <f>SUM(H33:H34)</f>
        <v>13485280.800000001</v>
      </c>
      <c r="I35" s="263"/>
      <c r="J35" s="288">
        <f>SUM(J33:J34)</f>
        <v>12913624.48</v>
      </c>
      <c r="K35" s="289">
        <f t="shared" si="3"/>
        <v>1</v>
      </c>
      <c r="L35" s="288">
        <f>SUM(L33:L34)</f>
        <v>12913624.48</v>
      </c>
      <c r="M35" s="290"/>
      <c r="N35" s="274">
        <f>+SUM(L35-H35)</f>
        <v>-571656.3200000003</v>
      </c>
      <c r="O35" s="275"/>
      <c r="P35" s="276">
        <v>-118751.88</v>
      </c>
    </row>
    <row r="36" spans="1:16" x14ac:dyDescent="0.2">
      <c r="A36" s="22"/>
      <c r="D36" s="271"/>
      <c r="E36" s="272"/>
      <c r="F36" s="58"/>
      <c r="G36" s="283"/>
      <c r="H36" s="58"/>
      <c r="I36" s="263"/>
      <c r="J36" s="58"/>
      <c r="K36" s="283"/>
      <c r="L36" s="58"/>
      <c r="M36" s="290"/>
      <c r="N36" s="274"/>
      <c r="O36" s="275"/>
      <c r="P36" s="276"/>
    </row>
    <row r="37" spans="1:16" x14ac:dyDescent="0.2">
      <c r="A37" s="22" t="s">
        <v>74</v>
      </c>
      <c r="B37" s="260" t="s">
        <v>104</v>
      </c>
      <c r="D37" s="271">
        <v>45565</v>
      </c>
      <c r="E37" s="272"/>
      <c r="F37" s="3">
        <v>5215.17</v>
      </c>
      <c r="G37" s="283">
        <f>+H37/F37</f>
        <v>1</v>
      </c>
      <c r="H37" s="3">
        <f>SUM(F37)</f>
        <v>5215.17</v>
      </c>
      <c r="I37" s="263" t="s">
        <v>55</v>
      </c>
      <c r="J37" s="3">
        <v>5260</v>
      </c>
      <c r="K37" s="283">
        <f>+L37/J37</f>
        <v>1</v>
      </c>
      <c r="L37" s="3">
        <f>SUM(J37)</f>
        <v>5260</v>
      </c>
      <c r="M37" s="258"/>
      <c r="N37" s="188"/>
      <c r="O37" s="275"/>
      <c r="P37" s="276"/>
    </row>
    <row r="38" spans="1:16" x14ac:dyDescent="0.2">
      <c r="A38" s="22"/>
      <c r="D38" s="271"/>
      <c r="E38" s="272"/>
      <c r="F38" s="288">
        <f>SUM(F37)</f>
        <v>5215.17</v>
      </c>
      <c r="G38" s="289">
        <f>+H38/F38</f>
        <v>1</v>
      </c>
      <c r="H38" s="288">
        <f>SUM(H37)</f>
        <v>5215.17</v>
      </c>
      <c r="I38" s="263"/>
      <c r="J38" s="288">
        <f>SUM(J37)</f>
        <v>5260</v>
      </c>
      <c r="K38" s="289">
        <f>+L38/J38</f>
        <v>1</v>
      </c>
      <c r="L38" s="288">
        <f>SUM(L37)</f>
        <v>5260</v>
      </c>
      <c r="M38" s="290"/>
      <c r="N38" s="188">
        <f>SUM(L38-H38)</f>
        <v>44.829999999999927</v>
      </c>
      <c r="O38" s="275"/>
      <c r="P38" s="276">
        <v>45.4</v>
      </c>
    </row>
    <row r="39" spans="1:16" x14ac:dyDescent="0.2">
      <c r="A39" s="22"/>
      <c r="D39" s="271"/>
      <c r="E39" s="272"/>
      <c r="F39" s="58"/>
      <c r="G39" s="283"/>
      <c r="H39" s="58"/>
      <c r="I39" s="263"/>
      <c r="J39" s="58"/>
      <c r="K39" s="283"/>
      <c r="L39" s="58"/>
      <c r="M39" s="290"/>
      <c r="N39" s="188"/>
      <c r="O39" s="275"/>
      <c r="P39" s="276"/>
    </row>
    <row r="40" spans="1:16" x14ac:dyDescent="0.2">
      <c r="A40" s="22"/>
      <c r="D40" s="271"/>
      <c r="E40" s="272"/>
      <c r="F40" s="58"/>
      <c r="G40" s="283"/>
      <c r="H40" s="58"/>
      <c r="I40" s="263"/>
      <c r="J40" s="58"/>
      <c r="K40" s="283"/>
      <c r="L40" s="58"/>
      <c r="M40" s="290"/>
      <c r="N40" s="188"/>
      <c r="O40" s="275"/>
      <c r="P40" s="276"/>
    </row>
    <row r="41" spans="1:16" x14ac:dyDescent="0.2">
      <c r="A41" s="22" t="s">
        <v>6</v>
      </c>
      <c r="B41" s="260" t="s">
        <v>104</v>
      </c>
      <c r="D41" s="271">
        <v>45565</v>
      </c>
      <c r="E41" s="272"/>
      <c r="F41" s="11">
        <v>6159.77</v>
      </c>
      <c r="G41" s="283">
        <f t="shared" ref="G41:G42" si="10">+H41/F41</f>
        <v>1</v>
      </c>
      <c r="H41" s="3">
        <f>SUM(F41)</f>
        <v>6159.77</v>
      </c>
      <c r="I41" s="257" t="s">
        <v>55</v>
      </c>
      <c r="J41" s="11">
        <v>6212.73</v>
      </c>
      <c r="K41" s="283">
        <f t="shared" ref="K41:K42" si="11">+L41/J41</f>
        <v>1</v>
      </c>
      <c r="L41" s="3">
        <f>SUM(J41)</f>
        <v>6212.73</v>
      </c>
      <c r="M41" s="258"/>
      <c r="N41" s="188"/>
      <c r="O41" s="275"/>
      <c r="P41" s="276"/>
    </row>
    <row r="42" spans="1:16" x14ac:dyDescent="0.2">
      <c r="A42" s="22"/>
      <c r="D42" s="271"/>
      <c r="E42" s="272"/>
      <c r="F42" s="288">
        <f>SUM(F41)</f>
        <v>6159.77</v>
      </c>
      <c r="G42" s="289">
        <f t="shared" si="10"/>
        <v>1</v>
      </c>
      <c r="H42" s="288">
        <f>SUM(H41)</f>
        <v>6159.77</v>
      </c>
      <c r="I42" s="263"/>
      <c r="J42" s="288">
        <f>SUM(J41)</f>
        <v>6212.73</v>
      </c>
      <c r="K42" s="289">
        <f t="shared" si="11"/>
        <v>1</v>
      </c>
      <c r="L42" s="288">
        <f>SUM(L41)</f>
        <v>6212.73</v>
      </c>
      <c r="M42" s="290"/>
      <c r="N42" s="188">
        <f>SUM(L42-H42)</f>
        <v>52.959999999999127</v>
      </c>
      <c r="O42" s="275"/>
      <c r="P42" s="276">
        <v>53.63</v>
      </c>
    </row>
    <row r="43" spans="1:16" x14ac:dyDescent="0.2">
      <c r="A43" s="22"/>
      <c r="D43" s="271"/>
      <c r="E43" s="272"/>
      <c r="F43" s="58"/>
      <c r="G43" s="283"/>
      <c r="H43" s="58"/>
      <c r="I43" s="263"/>
      <c r="J43" s="58"/>
      <c r="K43" s="283"/>
      <c r="L43" s="58"/>
      <c r="M43" s="290"/>
      <c r="N43" s="188"/>
      <c r="O43" s="275"/>
      <c r="P43" s="276"/>
    </row>
    <row r="44" spans="1:16" x14ac:dyDescent="0.2">
      <c r="A44" s="22"/>
      <c r="D44" s="271"/>
      <c r="E44" s="272"/>
      <c r="F44" s="58"/>
      <c r="G44" s="283"/>
      <c r="H44" s="58"/>
      <c r="I44" s="263"/>
      <c r="J44" s="58"/>
      <c r="K44" s="283"/>
      <c r="L44" s="58"/>
      <c r="M44" s="290"/>
      <c r="N44" s="188"/>
      <c r="O44" s="275"/>
      <c r="P44" s="276"/>
    </row>
    <row r="45" spans="1:16" x14ac:dyDescent="0.2">
      <c r="A45" s="22" t="s">
        <v>111</v>
      </c>
      <c r="B45" s="260" t="s">
        <v>104</v>
      </c>
      <c r="D45" s="271">
        <v>45565</v>
      </c>
      <c r="E45" s="272"/>
      <c r="F45" s="3">
        <v>5692571.6100000003</v>
      </c>
      <c r="G45" s="283">
        <f>+H45/F45</f>
        <v>1</v>
      </c>
      <c r="H45" s="3">
        <f>SUM(F45)</f>
        <v>5692571.6100000003</v>
      </c>
      <c r="I45" s="263" t="s">
        <v>55</v>
      </c>
      <c r="J45" s="3">
        <v>5061953.03</v>
      </c>
      <c r="K45" s="283">
        <f>+L45/J45</f>
        <v>1</v>
      </c>
      <c r="L45" s="3">
        <f>SUM(J45)</f>
        <v>5061953.03</v>
      </c>
      <c r="M45" s="290"/>
      <c r="N45" s="188"/>
      <c r="O45" s="275"/>
      <c r="P45" s="276"/>
    </row>
    <row r="46" spans="1:16" x14ac:dyDescent="0.2">
      <c r="A46" s="22"/>
      <c r="B46" s="277" t="s">
        <v>123</v>
      </c>
      <c r="C46" s="278" t="s">
        <v>189</v>
      </c>
      <c r="D46" s="279">
        <v>45519</v>
      </c>
      <c r="E46" s="280"/>
      <c r="F46" s="281">
        <v>750000</v>
      </c>
      <c r="G46" s="282">
        <f>+H46/F46</f>
        <v>0.99621000000000004</v>
      </c>
      <c r="H46" s="281">
        <v>747157.5</v>
      </c>
      <c r="I46" s="263" t="s">
        <v>55</v>
      </c>
      <c r="J46" s="281">
        <v>0</v>
      </c>
      <c r="K46" s="282">
        <v>0</v>
      </c>
      <c r="L46" s="281">
        <v>0</v>
      </c>
      <c r="M46" s="290"/>
      <c r="N46" s="188"/>
      <c r="O46" s="275"/>
      <c r="P46" s="276"/>
    </row>
    <row r="47" spans="1:16" x14ac:dyDescent="0.2">
      <c r="A47" s="306" t="s">
        <v>265</v>
      </c>
      <c r="B47" s="260" t="s">
        <v>190</v>
      </c>
      <c r="C47" s="270" t="s">
        <v>191</v>
      </c>
      <c r="D47" s="271">
        <v>45852</v>
      </c>
      <c r="E47" s="272"/>
      <c r="F47" s="3">
        <v>243000</v>
      </c>
      <c r="G47" s="283">
        <f>+H47/F47</f>
        <v>0.99833000000000005</v>
      </c>
      <c r="H47" s="3">
        <v>242594.19</v>
      </c>
      <c r="I47" s="263" t="s">
        <v>55</v>
      </c>
      <c r="J47" s="3">
        <v>0</v>
      </c>
      <c r="K47" s="283">
        <v>0</v>
      </c>
      <c r="L47" s="3">
        <v>0</v>
      </c>
      <c r="M47" s="290"/>
      <c r="N47" s="188"/>
      <c r="O47" s="275"/>
      <c r="P47" s="276"/>
    </row>
    <row r="48" spans="1:16" x14ac:dyDescent="0.2">
      <c r="A48" s="22"/>
      <c r="D48" s="271"/>
      <c r="E48" s="272"/>
      <c r="F48" s="288">
        <f>SUM(F45:F47)</f>
        <v>6685571.6100000003</v>
      </c>
      <c r="G48" s="289">
        <f>+H48/F48</f>
        <v>0.99951413129804179</v>
      </c>
      <c r="H48" s="288">
        <f>SUM(H45:H47)</f>
        <v>6682323.3000000007</v>
      </c>
      <c r="I48" s="263"/>
      <c r="J48" s="288">
        <f>SUM(J45:J47)</f>
        <v>5061953.03</v>
      </c>
      <c r="K48" s="289">
        <f>+L48/J48</f>
        <v>1</v>
      </c>
      <c r="L48" s="288">
        <f>SUM(L45:L47)</f>
        <v>5061953.03</v>
      </c>
      <c r="M48" s="290"/>
      <c r="N48" s="188">
        <f>SUM(L48-H48)</f>
        <v>-1620370.2700000005</v>
      </c>
      <c r="O48" s="275"/>
      <c r="P48" s="276">
        <v>292285.25</v>
      </c>
    </row>
    <row r="49" spans="1:16" x14ac:dyDescent="0.2">
      <c r="A49" s="22"/>
      <c r="D49" s="271"/>
      <c r="E49" s="272"/>
      <c r="F49" s="58"/>
      <c r="G49" s="283"/>
      <c r="H49" s="58"/>
      <c r="I49" s="263"/>
      <c r="J49" s="58"/>
      <c r="K49" s="283"/>
      <c r="L49" s="58"/>
      <c r="M49" s="290"/>
      <c r="N49" s="188"/>
      <c r="O49" s="275"/>
      <c r="P49" s="276"/>
    </row>
    <row r="50" spans="1:16" x14ac:dyDescent="0.2">
      <c r="A50" s="22" t="s">
        <v>10</v>
      </c>
      <c r="B50" s="260" t="s">
        <v>104</v>
      </c>
      <c r="D50" s="271">
        <v>45565</v>
      </c>
      <c r="E50" s="272"/>
      <c r="F50" s="3">
        <v>75523.61</v>
      </c>
      <c r="G50" s="291">
        <f>H50/F50</f>
        <v>1</v>
      </c>
      <c r="H50" s="3">
        <f>SUM(F50)</f>
        <v>75523.61</v>
      </c>
      <c r="I50" s="257" t="s">
        <v>55</v>
      </c>
      <c r="J50" s="3">
        <v>77099.839999999997</v>
      </c>
      <c r="K50" s="291">
        <f>L50/J50</f>
        <v>1</v>
      </c>
      <c r="L50" s="3">
        <f>SUM(J50)</f>
        <v>77099.839999999997</v>
      </c>
      <c r="M50" s="258"/>
      <c r="N50" s="188"/>
      <c r="O50" s="275"/>
      <c r="P50" s="276"/>
    </row>
    <row r="51" spans="1:16" x14ac:dyDescent="0.2">
      <c r="A51" s="22"/>
      <c r="D51" s="271"/>
      <c r="F51" s="288">
        <f>SUM(F50)</f>
        <v>75523.61</v>
      </c>
      <c r="G51" s="292">
        <f>H51/F51</f>
        <v>1</v>
      </c>
      <c r="H51" s="288">
        <f>SUM(H50)</f>
        <v>75523.61</v>
      </c>
      <c r="I51" s="263"/>
      <c r="J51" s="288">
        <f>SUM(J50)</f>
        <v>77099.839999999997</v>
      </c>
      <c r="K51" s="292">
        <f>L51/J51</f>
        <v>1</v>
      </c>
      <c r="L51" s="288">
        <f>SUM(L50)</f>
        <v>77099.839999999997</v>
      </c>
      <c r="M51" s="290"/>
      <c r="N51" s="188">
        <f>SUM(L51-H51)</f>
        <v>1576.2299999999959</v>
      </c>
      <c r="O51" s="275"/>
      <c r="P51" s="276">
        <v>1325.58</v>
      </c>
    </row>
    <row r="52" spans="1:16" x14ac:dyDescent="0.2">
      <c r="A52" s="22"/>
      <c r="G52" s="291"/>
      <c r="I52" s="257"/>
      <c r="K52" s="291"/>
      <c r="M52" s="258"/>
      <c r="N52" s="188"/>
      <c r="O52" s="275"/>
      <c r="P52" s="276"/>
    </row>
    <row r="53" spans="1:16" x14ac:dyDescent="0.2">
      <c r="A53" s="22"/>
      <c r="G53" s="291"/>
      <c r="I53" s="257"/>
      <c r="K53" s="291"/>
      <c r="M53" s="258"/>
      <c r="N53" s="188"/>
      <c r="O53" s="275"/>
      <c r="P53" s="276"/>
    </row>
    <row r="54" spans="1:16" x14ac:dyDescent="0.2">
      <c r="A54" s="22" t="s">
        <v>29</v>
      </c>
      <c r="B54" s="260" t="s">
        <v>104</v>
      </c>
      <c r="D54" s="271">
        <v>45565</v>
      </c>
      <c r="E54" s="272"/>
      <c r="F54" s="3">
        <v>454293.72</v>
      </c>
      <c r="G54" s="291">
        <f>H54/F54</f>
        <v>1</v>
      </c>
      <c r="H54" s="3">
        <f>SUM(F54)</f>
        <v>454293.72</v>
      </c>
      <c r="I54" s="257" t="s">
        <v>55</v>
      </c>
      <c r="J54" s="3">
        <v>623368.31000000006</v>
      </c>
      <c r="K54" s="291">
        <f>L54/J54</f>
        <v>1</v>
      </c>
      <c r="L54" s="3">
        <f>SUM(J54)</f>
        <v>623368.31000000006</v>
      </c>
      <c r="M54" s="258"/>
      <c r="N54" s="188"/>
      <c r="O54" s="275"/>
      <c r="P54" s="276"/>
    </row>
    <row r="55" spans="1:16" x14ac:dyDescent="0.2">
      <c r="A55" s="22"/>
      <c r="B55" s="260" t="s">
        <v>104</v>
      </c>
      <c r="F55" s="288">
        <f>SUM(F54)</f>
        <v>454293.72</v>
      </c>
      <c r="G55" s="292">
        <f>H55/F55</f>
        <v>1</v>
      </c>
      <c r="H55" s="288">
        <f>SUM(H54)</f>
        <v>454293.72</v>
      </c>
      <c r="I55" s="263"/>
      <c r="J55" s="288">
        <f>SUM(J54)</f>
        <v>623368.31000000006</v>
      </c>
      <c r="K55" s="292">
        <f>L55/J55</f>
        <v>1</v>
      </c>
      <c r="L55" s="288">
        <f>SUM(L54)</f>
        <v>623368.31000000006</v>
      </c>
      <c r="M55" s="290"/>
      <c r="N55" s="188">
        <f>SUM(L55-H55)</f>
        <v>169074.59000000008</v>
      </c>
      <c r="O55" s="275"/>
      <c r="P55" s="276">
        <v>-1025478.8</v>
      </c>
    </row>
    <row r="56" spans="1:16" x14ac:dyDescent="0.2">
      <c r="A56" s="22"/>
      <c r="D56" s="271"/>
      <c r="E56" s="272"/>
      <c r="F56" s="58"/>
      <c r="G56" s="283"/>
      <c r="H56" s="58"/>
      <c r="I56" s="263"/>
      <c r="J56" s="58"/>
      <c r="K56" s="283"/>
      <c r="L56" s="58"/>
      <c r="M56" s="290"/>
      <c r="N56" s="188"/>
      <c r="O56" s="275"/>
      <c r="P56" s="276"/>
    </row>
    <row r="57" spans="1:16" x14ac:dyDescent="0.2">
      <c r="A57" s="22" t="s">
        <v>88</v>
      </c>
      <c r="B57" s="260" t="s">
        <v>104</v>
      </c>
      <c r="D57" s="271">
        <v>45565</v>
      </c>
      <c r="E57" s="272"/>
      <c r="F57" s="3">
        <v>1088308.55</v>
      </c>
      <c r="G57" s="291">
        <f>H57/F57</f>
        <v>1</v>
      </c>
      <c r="H57" s="3">
        <f>SUM(F57)</f>
        <v>1088308.55</v>
      </c>
      <c r="I57" s="257" t="s">
        <v>55</v>
      </c>
      <c r="J57" s="3">
        <v>1097783.79</v>
      </c>
      <c r="K57" s="291">
        <f>L57/J57</f>
        <v>1</v>
      </c>
      <c r="L57" s="3">
        <f>SUM(J57)</f>
        <v>1097783.79</v>
      </c>
      <c r="M57" s="258"/>
      <c r="N57" s="188"/>
      <c r="O57" s="275"/>
      <c r="P57" s="276"/>
    </row>
    <row r="58" spans="1:16" x14ac:dyDescent="0.2">
      <c r="A58" s="22"/>
      <c r="F58" s="288">
        <f>SUM(F57)</f>
        <v>1088308.55</v>
      </c>
      <c r="G58" s="292">
        <f>H58/F58</f>
        <v>1</v>
      </c>
      <c r="H58" s="288">
        <f>SUM(H57)</f>
        <v>1088308.55</v>
      </c>
      <c r="I58" s="263"/>
      <c r="J58" s="288">
        <f>SUM(J57)</f>
        <v>1097783.79</v>
      </c>
      <c r="K58" s="292">
        <f>L58/J58</f>
        <v>1</v>
      </c>
      <c r="L58" s="288">
        <f>SUM(L57)</f>
        <v>1097783.79</v>
      </c>
      <c r="M58" s="290"/>
      <c r="N58" s="188">
        <f>SUM(L58-H58)</f>
        <v>9475.2399999999907</v>
      </c>
      <c r="O58" s="275"/>
      <c r="P58" s="276">
        <v>9597.91</v>
      </c>
    </row>
    <row r="59" spans="1:16" x14ac:dyDescent="0.2">
      <c r="A59" s="22"/>
      <c r="F59" s="58"/>
      <c r="G59" s="291"/>
      <c r="H59" s="58"/>
      <c r="I59" s="263"/>
      <c r="J59" s="58"/>
      <c r="K59" s="291"/>
      <c r="L59" s="58"/>
      <c r="M59" s="290"/>
      <c r="N59" s="188"/>
      <c r="O59" s="275"/>
      <c r="P59" s="276"/>
    </row>
    <row r="60" spans="1:16" x14ac:dyDescent="0.2">
      <c r="A60" s="22" t="s">
        <v>56</v>
      </c>
      <c r="B60" s="294" t="s">
        <v>104</v>
      </c>
      <c r="D60" s="271">
        <v>45565</v>
      </c>
      <c r="E60" s="272"/>
      <c r="F60" s="3">
        <v>2353144.2799999998</v>
      </c>
      <c r="G60" s="291">
        <f t="shared" ref="G60:G61" si="12">H60/F60</f>
        <v>1</v>
      </c>
      <c r="H60" s="3">
        <f>SUM(F60)</f>
        <v>2353144.2799999998</v>
      </c>
      <c r="I60" s="257" t="s">
        <v>55</v>
      </c>
      <c r="J60" s="3">
        <v>2468798.16</v>
      </c>
      <c r="K60" s="291">
        <f t="shared" ref="K60:K63" si="13">L60/J60</f>
        <v>1</v>
      </c>
      <c r="L60" s="3">
        <f>SUM(J60)</f>
        <v>2468798.16</v>
      </c>
      <c r="M60" s="258"/>
      <c r="N60" s="188"/>
      <c r="O60" s="275"/>
      <c r="P60" s="276"/>
    </row>
    <row r="61" spans="1:16" x14ac:dyDescent="0.2">
      <c r="A61" s="22"/>
      <c r="B61" s="277" t="s">
        <v>114</v>
      </c>
      <c r="C61" s="278"/>
      <c r="D61" s="279">
        <v>45382</v>
      </c>
      <c r="E61" s="280"/>
      <c r="F61" s="281">
        <v>4375.0600000000004</v>
      </c>
      <c r="G61" s="295">
        <f t="shared" si="12"/>
        <v>1</v>
      </c>
      <c r="H61" s="281">
        <f>SUM(F61)</f>
        <v>4375.0600000000004</v>
      </c>
      <c r="I61" s="257" t="s">
        <v>55</v>
      </c>
      <c r="J61" s="281">
        <v>4433.1099999999997</v>
      </c>
      <c r="K61" s="295">
        <f t="shared" si="13"/>
        <v>1</v>
      </c>
      <c r="L61" s="281">
        <f>SUM(J61)</f>
        <v>4433.1099999999997</v>
      </c>
      <c r="M61" s="258"/>
      <c r="N61" s="188"/>
      <c r="O61" s="275"/>
      <c r="P61" s="276"/>
    </row>
    <row r="62" spans="1:16" x14ac:dyDescent="0.2">
      <c r="A62" s="22"/>
      <c r="B62" s="303" t="s">
        <v>157</v>
      </c>
      <c r="C62" s="304"/>
      <c r="D62" s="305">
        <v>45646</v>
      </c>
      <c r="E62" s="307"/>
      <c r="F62" s="3">
        <v>1000000</v>
      </c>
      <c r="G62" s="308">
        <f t="shared" ref="G62:G63" si="14">H62/F62</f>
        <v>1</v>
      </c>
      <c r="H62" s="3">
        <v>1000000</v>
      </c>
      <c r="I62" s="257"/>
      <c r="J62" s="3">
        <v>1000000</v>
      </c>
      <c r="K62" s="308">
        <f t="shared" si="13"/>
        <v>1</v>
      </c>
      <c r="L62" s="3">
        <v>1000000</v>
      </c>
      <c r="M62" s="258"/>
      <c r="N62" s="188"/>
      <c r="O62" s="275"/>
      <c r="P62" s="276"/>
    </row>
    <row r="63" spans="1:16" x14ac:dyDescent="0.2">
      <c r="A63" s="22"/>
      <c r="D63" s="271"/>
      <c r="E63" s="272"/>
      <c r="F63" s="288">
        <f>SUM(F60:F62)</f>
        <v>3357519.34</v>
      </c>
      <c r="G63" s="292">
        <f t="shared" si="14"/>
        <v>1</v>
      </c>
      <c r="H63" s="288">
        <f>SUM(H60:H62)</f>
        <v>3357519.34</v>
      </c>
      <c r="I63" s="263"/>
      <c r="J63" s="288">
        <f>SUM(J60:J62)</f>
        <v>3473231.27</v>
      </c>
      <c r="K63" s="292">
        <f t="shared" si="13"/>
        <v>1</v>
      </c>
      <c r="L63" s="288">
        <f>SUM(L60:L62)</f>
        <v>3473231.27</v>
      </c>
      <c r="M63" s="290"/>
      <c r="N63" s="188">
        <f>SUM(L63-H63)</f>
        <v>115711.93000000017</v>
      </c>
      <c r="O63" s="275"/>
      <c r="P63" s="276">
        <v>128583.36</v>
      </c>
    </row>
    <row r="64" spans="1:16" x14ac:dyDescent="0.2">
      <c r="A64" s="22"/>
      <c r="D64" s="271"/>
      <c r="E64" s="272"/>
      <c r="F64" s="58"/>
      <c r="G64" s="283"/>
      <c r="H64" s="58"/>
      <c r="I64" s="263"/>
      <c r="J64" s="58"/>
      <c r="K64" s="283"/>
      <c r="L64" s="58"/>
      <c r="M64" s="290"/>
      <c r="N64" s="188"/>
      <c r="O64" s="275"/>
      <c r="P64" s="276"/>
    </row>
    <row r="65" spans="1:16" x14ac:dyDescent="0.2">
      <c r="A65" s="22" t="s">
        <v>259</v>
      </c>
      <c r="B65" s="260" t="s">
        <v>104</v>
      </c>
      <c r="D65" s="271">
        <v>45565</v>
      </c>
      <c r="F65" s="3">
        <v>1692166.48</v>
      </c>
      <c r="G65" s="291">
        <f>H65/F65</f>
        <v>1</v>
      </c>
      <c r="H65" s="3">
        <f>SUM(F65)</f>
        <v>1692166.48</v>
      </c>
      <c r="I65" s="257" t="s">
        <v>55</v>
      </c>
      <c r="J65" s="3">
        <v>1785819.6</v>
      </c>
      <c r="K65" s="291">
        <f>L65/J65</f>
        <v>1</v>
      </c>
      <c r="L65" s="3">
        <f>SUM(J65)</f>
        <v>1785819.6</v>
      </c>
      <c r="M65" s="258"/>
      <c r="N65" s="188"/>
      <c r="O65" s="275"/>
      <c r="P65" s="276"/>
    </row>
    <row r="66" spans="1:16" x14ac:dyDescent="0.2">
      <c r="A66" s="22"/>
      <c r="F66" s="288">
        <f>SUM(F65)</f>
        <v>1692166.48</v>
      </c>
      <c r="G66" s="292">
        <f>H66/F66</f>
        <v>1</v>
      </c>
      <c r="H66" s="288">
        <f>SUM(H65)</f>
        <v>1692166.48</v>
      </c>
      <c r="I66" s="263"/>
      <c r="J66" s="288">
        <f>SUM(J65)</f>
        <v>1785819.6</v>
      </c>
      <c r="K66" s="292">
        <f>L66/J66</f>
        <v>1</v>
      </c>
      <c r="L66" s="288">
        <f>SUM(L65)</f>
        <v>1785819.6</v>
      </c>
      <c r="M66" s="290"/>
      <c r="N66" s="188">
        <f>SUM(L66-H66)</f>
        <v>93653.120000000112</v>
      </c>
      <c r="O66" s="275"/>
      <c r="P66" s="276">
        <v>45411.33</v>
      </c>
    </row>
    <row r="67" spans="1:16" x14ac:dyDescent="0.2">
      <c r="A67" s="22"/>
      <c r="D67" s="271"/>
      <c r="E67" s="272"/>
      <c r="F67" s="58"/>
      <c r="G67" s="283"/>
      <c r="H67" s="58"/>
      <c r="I67" s="263"/>
      <c r="J67" s="58"/>
      <c r="K67" s="283"/>
      <c r="L67" s="58"/>
      <c r="M67" s="290"/>
      <c r="N67" s="188"/>
      <c r="O67" s="275"/>
      <c r="P67" s="276"/>
    </row>
    <row r="68" spans="1:16" x14ac:dyDescent="0.2">
      <c r="A68" s="22" t="s">
        <v>57</v>
      </c>
      <c r="B68" s="260" t="s">
        <v>104</v>
      </c>
      <c r="D68" s="271">
        <v>45565</v>
      </c>
      <c r="E68" s="270"/>
      <c r="F68" s="11">
        <v>2416351.2799999998</v>
      </c>
      <c r="G68" s="291">
        <f>H68/F68</f>
        <v>1</v>
      </c>
      <c r="H68" s="3">
        <f>SUM(F68)</f>
        <v>2416351.2799999998</v>
      </c>
      <c r="I68" s="257" t="s">
        <v>55</v>
      </c>
      <c r="J68" s="11">
        <v>2619439.2000000002</v>
      </c>
      <c r="K68" s="291">
        <f>L68/J68</f>
        <v>1</v>
      </c>
      <c r="L68" s="3">
        <f>SUM(J68)</f>
        <v>2619439.2000000002</v>
      </c>
      <c r="M68" s="257"/>
      <c r="N68" s="188"/>
      <c r="O68" s="275"/>
      <c r="P68" s="276"/>
    </row>
    <row r="69" spans="1:16" x14ac:dyDescent="0.2">
      <c r="A69" s="22"/>
      <c r="D69" s="271"/>
      <c r="E69" s="270"/>
      <c r="F69" s="296">
        <f>SUM(F68)</f>
        <v>2416351.2799999998</v>
      </c>
      <c r="G69" s="292">
        <f>H69/F69</f>
        <v>1</v>
      </c>
      <c r="H69" s="296">
        <f>SUM(H68)</f>
        <v>2416351.2799999998</v>
      </c>
      <c r="I69" s="263"/>
      <c r="J69" s="296">
        <f>SUM(J68)</f>
        <v>2619439.2000000002</v>
      </c>
      <c r="K69" s="292">
        <f>L69/J69</f>
        <v>1</v>
      </c>
      <c r="L69" s="296">
        <f>SUM(L68)</f>
        <v>2619439.2000000002</v>
      </c>
      <c r="M69" s="263"/>
      <c r="N69" s="188">
        <f>SUM(L69-H69)</f>
        <v>203087.92000000039</v>
      </c>
      <c r="O69" s="275"/>
      <c r="P69" s="276">
        <v>-693675.98</v>
      </c>
    </row>
    <row r="70" spans="1:16" x14ac:dyDescent="0.2">
      <c r="A70" s="22"/>
      <c r="D70" s="271"/>
      <c r="E70" s="272"/>
      <c r="G70" s="291"/>
      <c r="I70" s="257"/>
      <c r="K70" s="291"/>
      <c r="M70" s="258"/>
      <c r="N70" s="188"/>
      <c r="O70" s="275"/>
      <c r="P70" s="276"/>
    </row>
    <row r="71" spans="1:16" x14ac:dyDescent="0.2">
      <c r="A71" s="22" t="s">
        <v>28</v>
      </c>
      <c r="B71" s="260" t="s">
        <v>104</v>
      </c>
      <c r="D71" s="271">
        <v>45565</v>
      </c>
      <c r="E71" s="272"/>
      <c r="F71" s="3">
        <v>164847.14000000001</v>
      </c>
      <c r="G71" s="291">
        <f>H71/F71</f>
        <v>1</v>
      </c>
      <c r="H71" s="3">
        <f>SUM(F71)</f>
        <v>164847.14000000001</v>
      </c>
      <c r="I71" s="257" t="s">
        <v>55</v>
      </c>
      <c r="J71" s="3">
        <v>141141.18</v>
      </c>
      <c r="K71" s="291">
        <f>L71/J71</f>
        <v>1</v>
      </c>
      <c r="L71" s="3">
        <f>SUM(J71)</f>
        <v>141141.18</v>
      </c>
      <c r="M71" s="258"/>
      <c r="N71" s="188"/>
      <c r="O71" s="275"/>
      <c r="P71" s="276"/>
    </row>
    <row r="72" spans="1:16" x14ac:dyDescent="0.2">
      <c r="A72" s="22"/>
      <c r="D72" s="271"/>
      <c r="F72" s="288">
        <f>SUM(F71)</f>
        <v>164847.14000000001</v>
      </c>
      <c r="G72" s="292">
        <f>H72/F72</f>
        <v>1</v>
      </c>
      <c r="H72" s="288">
        <f>SUM(H71)</f>
        <v>164847.14000000001</v>
      </c>
      <c r="I72" s="263"/>
      <c r="J72" s="288">
        <f>SUM(J71)</f>
        <v>141141.18</v>
      </c>
      <c r="K72" s="292">
        <f>L72/J72</f>
        <v>1</v>
      </c>
      <c r="L72" s="288">
        <f>SUM(L71)</f>
        <v>141141.18</v>
      </c>
      <c r="M72" s="290"/>
      <c r="N72" s="188">
        <f>SUM(L72-H72)</f>
        <v>-23705.960000000021</v>
      </c>
      <c r="O72" s="275"/>
      <c r="P72" s="276">
        <v>-33310.19</v>
      </c>
    </row>
    <row r="73" spans="1:16" x14ac:dyDescent="0.2">
      <c r="A73" s="22"/>
      <c r="D73" s="271"/>
      <c r="E73" s="272"/>
      <c r="F73" s="58"/>
      <c r="G73" s="291"/>
      <c r="H73" s="58"/>
      <c r="I73" s="263"/>
      <c r="J73" s="58"/>
      <c r="K73" s="291"/>
      <c r="L73" s="58"/>
      <c r="M73" s="290"/>
      <c r="N73" s="188"/>
      <c r="O73" s="275"/>
      <c r="P73" s="276"/>
    </row>
    <row r="74" spans="1:16" x14ac:dyDescent="0.2">
      <c r="A74" s="22" t="s">
        <v>13</v>
      </c>
      <c r="B74" s="260" t="s">
        <v>104</v>
      </c>
      <c r="D74" s="271">
        <v>45565</v>
      </c>
      <c r="E74" s="272"/>
      <c r="F74" s="3">
        <v>3295894.73</v>
      </c>
      <c r="G74" s="291">
        <v>1</v>
      </c>
      <c r="H74" s="3">
        <f>SUM(F74)</f>
        <v>3295894.73</v>
      </c>
      <c r="I74" s="257" t="s">
        <v>55</v>
      </c>
      <c r="J74" s="3">
        <v>2372263.1</v>
      </c>
      <c r="K74" s="291">
        <v>1</v>
      </c>
      <c r="L74" s="3">
        <f>SUM(J74)</f>
        <v>2372263.1</v>
      </c>
      <c r="M74" s="258"/>
      <c r="N74" s="188"/>
      <c r="O74" s="275"/>
      <c r="P74" s="276"/>
    </row>
    <row r="75" spans="1:16" x14ac:dyDescent="0.2">
      <c r="A75" s="22"/>
      <c r="D75" s="271"/>
      <c r="F75" s="288">
        <f>SUM(F74)</f>
        <v>3295894.73</v>
      </c>
      <c r="G75" s="292">
        <v>1</v>
      </c>
      <c r="H75" s="288">
        <f>SUM(H74)</f>
        <v>3295894.73</v>
      </c>
      <c r="I75" s="263"/>
      <c r="J75" s="288">
        <f>SUM(J74)</f>
        <v>2372263.1</v>
      </c>
      <c r="K75" s="292">
        <v>1</v>
      </c>
      <c r="L75" s="288">
        <f>SUM(L74)</f>
        <v>2372263.1</v>
      </c>
      <c r="M75" s="290"/>
      <c r="N75" s="188">
        <f>SUM(L75-H75)</f>
        <v>-923631.62999999989</v>
      </c>
      <c r="O75" s="275"/>
      <c r="P75" s="276">
        <v>-979677.78</v>
      </c>
    </row>
    <row r="76" spans="1:16" x14ac:dyDescent="0.2">
      <c r="A76" s="22"/>
      <c r="D76" s="271"/>
      <c r="E76" s="272"/>
      <c r="F76" s="58"/>
      <c r="G76" s="283"/>
      <c r="H76" s="58"/>
      <c r="I76" s="263"/>
      <c r="J76" s="58"/>
      <c r="K76" s="283"/>
      <c r="L76" s="58"/>
      <c r="M76" s="290"/>
      <c r="N76" s="188"/>
      <c r="O76" s="275"/>
      <c r="P76" s="276"/>
    </row>
    <row r="77" spans="1:16" outlineLevel="1" x14ac:dyDescent="0.2">
      <c r="A77" s="22" t="s">
        <v>7</v>
      </c>
      <c r="B77" s="260" t="s">
        <v>104</v>
      </c>
      <c r="D77" s="271">
        <v>45565</v>
      </c>
      <c r="E77" s="272"/>
      <c r="F77" s="76">
        <v>193139.68</v>
      </c>
      <c r="G77" s="291">
        <f>H77/F77</f>
        <v>1</v>
      </c>
      <c r="H77" s="3">
        <f>SUM(F77)</f>
        <v>193139.68</v>
      </c>
      <c r="I77" s="257" t="s">
        <v>55</v>
      </c>
      <c r="J77" s="76">
        <v>127492.73</v>
      </c>
      <c r="K77" s="291">
        <f>L77/J77</f>
        <v>1</v>
      </c>
      <c r="L77" s="3">
        <f>SUM(J77)</f>
        <v>127492.73</v>
      </c>
      <c r="M77" s="297"/>
      <c r="N77" s="188"/>
      <c r="O77" s="275"/>
      <c r="P77" s="276"/>
    </row>
    <row r="78" spans="1:16" outlineLevel="1" x14ac:dyDescent="0.2">
      <c r="A78" s="22"/>
      <c r="B78" s="277" t="s">
        <v>114</v>
      </c>
      <c r="C78" s="278"/>
      <c r="D78" s="279">
        <v>45565</v>
      </c>
      <c r="E78" s="280"/>
      <c r="F78" s="287">
        <v>8517.6</v>
      </c>
      <c r="G78" s="295">
        <f>H78/F78</f>
        <v>1</v>
      </c>
      <c r="H78" s="281">
        <f>SUM(F78)</f>
        <v>8517.6</v>
      </c>
      <c r="I78" s="257" t="s">
        <v>55</v>
      </c>
      <c r="J78" s="287">
        <v>8630.59</v>
      </c>
      <c r="K78" s="295">
        <f>L78/J78</f>
        <v>1</v>
      </c>
      <c r="L78" s="281">
        <f>SUM(J78)</f>
        <v>8630.59</v>
      </c>
      <c r="M78" s="297"/>
      <c r="N78" s="188"/>
      <c r="O78" s="275"/>
      <c r="P78" s="276"/>
    </row>
    <row r="79" spans="1:16" outlineLevel="1" x14ac:dyDescent="0.2">
      <c r="A79" s="22"/>
      <c r="B79" s="260" t="s">
        <v>179</v>
      </c>
      <c r="D79" s="271">
        <v>45565</v>
      </c>
      <c r="E79" s="272"/>
      <c r="F79" s="76">
        <v>430947.02</v>
      </c>
      <c r="G79" s="291">
        <f t="shared" ref="G79" si="15">H79/F79</f>
        <v>1</v>
      </c>
      <c r="H79" s="3">
        <f>SUM(F79)</f>
        <v>430947.02</v>
      </c>
      <c r="I79" s="257" t="s">
        <v>55</v>
      </c>
      <c r="J79" s="76">
        <v>436801.96</v>
      </c>
      <c r="K79" s="291">
        <f t="shared" ref="K79" si="16">L79/J79</f>
        <v>1</v>
      </c>
      <c r="L79" s="3">
        <f>SUM(J79)</f>
        <v>436801.96</v>
      </c>
      <c r="M79" s="297"/>
      <c r="N79" s="188"/>
      <c r="O79" s="275"/>
      <c r="P79" s="276"/>
    </row>
    <row r="80" spans="1:16" outlineLevel="1" x14ac:dyDescent="0.2">
      <c r="A80" s="22"/>
      <c r="B80" s="277" t="s">
        <v>157</v>
      </c>
      <c r="C80" s="278"/>
      <c r="D80" s="279">
        <v>45646</v>
      </c>
      <c r="E80" s="280"/>
      <c r="F80" s="287">
        <v>1500000</v>
      </c>
      <c r="G80" s="295">
        <v>0</v>
      </c>
      <c r="H80" s="281">
        <v>1500000</v>
      </c>
      <c r="I80" s="257"/>
      <c r="J80" s="287">
        <v>1500000</v>
      </c>
      <c r="K80" s="295">
        <f>L80/J80</f>
        <v>1</v>
      </c>
      <c r="L80" s="281">
        <v>1500000</v>
      </c>
      <c r="M80" s="297"/>
      <c r="N80" s="188"/>
      <c r="O80" s="275"/>
      <c r="P80" s="276"/>
    </row>
    <row r="81" spans="1:16" x14ac:dyDescent="0.2">
      <c r="A81" s="22"/>
      <c r="E81" s="272"/>
      <c r="F81" s="288">
        <f>SUM(F77:F80)</f>
        <v>2132604.2999999998</v>
      </c>
      <c r="G81" s="292">
        <f>H81/F81</f>
        <v>1</v>
      </c>
      <c r="H81" s="288">
        <f>SUM(H77:H80)</f>
        <v>2132604.2999999998</v>
      </c>
      <c r="I81" s="263"/>
      <c r="J81" s="288">
        <f>SUM(J77:J80)</f>
        <v>2072925.28</v>
      </c>
      <c r="K81" s="292">
        <f>L81/J81</f>
        <v>1</v>
      </c>
      <c r="L81" s="288">
        <f>SUM(L77:L80)</f>
        <v>2072925.28</v>
      </c>
      <c r="M81" s="290"/>
      <c r="N81" s="188">
        <f>SUM(L81-H81)</f>
        <v>-59679.019999999786</v>
      </c>
      <c r="O81" s="275"/>
      <c r="P81" s="276">
        <v>-55406.6</v>
      </c>
    </row>
    <row r="82" spans="1:16" x14ac:dyDescent="0.2">
      <c r="A82" s="22"/>
      <c r="D82" s="271"/>
      <c r="E82" s="272"/>
      <c r="G82" s="291"/>
      <c r="I82" s="257"/>
      <c r="K82" s="291"/>
      <c r="M82" s="258"/>
      <c r="N82" s="188"/>
      <c r="O82" s="275"/>
      <c r="P82" s="276"/>
    </row>
    <row r="83" spans="1:16" x14ac:dyDescent="0.2">
      <c r="A83" s="22" t="s">
        <v>14</v>
      </c>
      <c r="B83" s="260" t="s">
        <v>104</v>
      </c>
      <c r="D83" s="271">
        <v>45565</v>
      </c>
      <c r="E83" s="272"/>
      <c r="F83" s="3">
        <v>14744533.609999999</v>
      </c>
      <c r="G83" s="291">
        <f>H83/F83</f>
        <v>1</v>
      </c>
      <c r="H83" s="3">
        <f>SUM(F83)</f>
        <v>14744533.609999999</v>
      </c>
      <c r="I83" s="257" t="s">
        <v>55</v>
      </c>
      <c r="J83" s="3">
        <v>11028444.65</v>
      </c>
      <c r="K83" s="291">
        <f>L83/J83</f>
        <v>1</v>
      </c>
      <c r="L83" s="3">
        <f>SUM(J83)</f>
        <v>11028444.65</v>
      </c>
      <c r="M83" s="258"/>
      <c r="N83" s="188"/>
      <c r="O83" s="275"/>
      <c r="P83" s="276"/>
    </row>
    <row r="84" spans="1:16" x14ac:dyDescent="0.2">
      <c r="D84" s="37"/>
      <c r="F84" s="288">
        <f>SUM(F83)</f>
        <v>14744533.609999999</v>
      </c>
      <c r="G84" s="292">
        <f>H84/F84</f>
        <v>1</v>
      </c>
      <c r="H84" s="288">
        <f>SUM(H83)</f>
        <v>14744533.609999999</v>
      </c>
      <c r="I84" s="263"/>
      <c r="J84" s="288">
        <f>SUM(J83)</f>
        <v>11028444.65</v>
      </c>
      <c r="K84" s="292">
        <f>L84/J84</f>
        <v>1</v>
      </c>
      <c r="L84" s="288">
        <f>SUM(L83)</f>
        <v>11028444.65</v>
      </c>
      <c r="M84" s="290"/>
      <c r="N84" s="188">
        <f>SUM(L84-H84)</f>
        <v>-3716088.959999999</v>
      </c>
      <c r="O84" s="275"/>
      <c r="P84" s="276">
        <v>794148.08</v>
      </c>
    </row>
    <row r="85" spans="1:16" x14ac:dyDescent="0.2">
      <c r="A85" s="260" t="s">
        <v>119</v>
      </c>
      <c r="D85" s="271"/>
      <c r="G85" s="291"/>
      <c r="I85" s="257"/>
      <c r="K85" s="291"/>
      <c r="M85" s="258"/>
      <c r="N85" s="188"/>
      <c r="O85" s="275"/>
      <c r="P85" s="276"/>
    </row>
    <row r="86" spans="1:16" ht="13.5" thickBot="1" x14ac:dyDescent="0.25">
      <c r="A86" s="41" t="s">
        <v>58</v>
      </c>
      <c r="B86" s="44"/>
      <c r="C86" s="187"/>
      <c r="D86" s="43"/>
      <c r="E86" s="42"/>
      <c r="F86" s="63">
        <f>SUM(F84,F75,F58,F55,F72,F66,F51,F69,F63,F81,F48,F38,F42,F35,F30)</f>
        <v>96944119.500000015</v>
      </c>
      <c r="G86" s="298"/>
      <c r="H86" s="63">
        <f>SUM(H84,H75,H58,H55,H72,H66,H51,H69,H63,H81,H48,H38,H42,H35,H30)</f>
        <v>96896373.820000023</v>
      </c>
      <c r="I86" s="64"/>
      <c r="J86" s="63">
        <f>SUM(J84,J75,J58,J55,J72,J66,J51,J69,J63,J81,J48,J38,J42,J35,J30)</f>
        <v>78917879.75999999</v>
      </c>
      <c r="K86" s="298"/>
      <c r="L86" s="63">
        <f>SUM(L84,L75,L58,L55,L72,L66,L51,L69,L63,L81,L48,L38,L42,L35,L30)</f>
        <v>78917252.269999996</v>
      </c>
      <c r="M86" s="65"/>
      <c r="N86" s="189">
        <f t="shared" ref="N86" si="17">SUM(L86-H86)</f>
        <v>-17979121.550000027</v>
      </c>
      <c r="O86" s="275"/>
      <c r="P86" s="299">
        <f>SUM(P6:P85)</f>
        <v>-12181785.809999999</v>
      </c>
    </row>
    <row r="87" spans="1:16" ht="13.5" thickTop="1" x14ac:dyDescent="0.2"/>
  </sheetData>
  <sortState xmlns:xlrd2="http://schemas.microsoft.com/office/spreadsheetml/2017/richdata2" ref="K2">
    <sortCondition sortBy="cellColor" ref="K2"/>
  </sortState>
  <mergeCells count="1">
    <mergeCell ref="P1:P4"/>
  </mergeCells>
  <phoneticPr fontId="5" type="noConversion"/>
  <printOptions gridLines="1"/>
  <pageMargins left="0.5" right="0.5" top="0.3" bottom="0.3" header="0" footer="0.05"/>
  <pageSetup paperSize="5" scale="85" firstPageNumber="6" fitToHeight="0" orientation="landscape" useFirstPageNumber="1" r:id="rId1"/>
  <headerFooter alignWithMargins="0">
    <oddHeader>&amp;CMarket Value Comparison</oddHeader>
    <oddFooter>&amp;C&amp;P</oddFooter>
  </headerFooter>
  <ignoredErrors>
    <ignoredError sqref="K30 I36:K36 I82:K82 I64:K64 I48:K49 I38:K39 I37 K37 I42:K43 I41 K41 K45 I51:K52 I50 K50 I55:K56 I54 K54 I58:K59 I57 K57 I60:I61 K60:K61 I63 K63 I66:K67 I65 K65 I69:K70 I68 K68 I72:K73 I71 K71 I75:K76 I74 K74 I77:I79 K77:K79 I81 K81 G85:K87 I83 K83 I84:K84 G6:G21 G23:G28 G30:G33 I35 K35 I45:I47 G54:G84 G35:G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Gov Code</vt:lpstr>
      <vt:lpstr>Recap Sheet</vt:lpstr>
      <vt:lpstr>Taylor County Security Holdings</vt:lpstr>
      <vt:lpstr>Market Comp</vt:lpstr>
      <vt:lpstr>Cover!Print_Area</vt:lpstr>
      <vt:lpstr>'Gov Code'!Print_Area</vt:lpstr>
      <vt:lpstr>'Market Comp'!Print_Area</vt:lpstr>
      <vt:lpstr>'Recap Sheet'!Print_Area</vt:lpstr>
      <vt:lpstr>'Taylor County Security Holdings'!Print_Area</vt:lpstr>
      <vt:lpstr>'Market Comp'!Print_Titles</vt:lpstr>
      <vt:lpstr>'Taylor County Security Holdings'!Print_Titles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2024-10-30T17:54:35Z</cp:lastPrinted>
  <dcterms:created xsi:type="dcterms:W3CDTF">2010-07-30T14:08:17Z</dcterms:created>
  <dcterms:modified xsi:type="dcterms:W3CDTF">2024-10-30T18:36:10Z</dcterms:modified>
</cp:coreProperties>
</file>